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740"/>
  </bookViews>
  <sheets>
    <sheet name="план факт 2013" sheetId="3" r:id="rId1"/>
    <sheet name="отчет 2013" sheetId="2" r:id="rId2"/>
    <sheet name="план 2014" sheetId="1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22" i="3" l="1"/>
  <c r="E23" i="3" s="1"/>
  <c r="C21" i="3"/>
  <c r="D21" i="3" s="1"/>
  <c r="C20" i="3"/>
  <c r="D20" i="3" s="1"/>
  <c r="C19" i="3"/>
  <c r="D19" i="3" s="1"/>
  <c r="C18" i="3"/>
  <c r="D18" i="3" s="1"/>
  <c r="C17" i="3"/>
  <c r="C23" i="3" s="1"/>
  <c r="D23" i="3" s="1"/>
  <c r="E15" i="3"/>
  <c r="D15" i="3"/>
  <c r="D14" i="3"/>
  <c r="E12" i="3"/>
  <c r="C12" i="3"/>
  <c r="D12" i="3" s="1"/>
  <c r="D11" i="3"/>
  <c r="D10" i="3"/>
  <c r="D7" i="3"/>
  <c r="C7" i="3"/>
  <c r="C8" i="3" s="1"/>
  <c r="E6" i="3"/>
  <c r="E8" i="3" s="1"/>
  <c r="E24" i="3" s="1"/>
  <c r="F24" i="3" s="1"/>
  <c r="D6" i="3"/>
  <c r="G15" i="2"/>
  <c r="F15" i="2"/>
  <c r="G16" i="2" s="1"/>
  <c r="E15" i="2"/>
  <c r="E16" i="2" s="1"/>
  <c r="D15" i="2"/>
  <c r="C15" i="2"/>
  <c r="H14" i="2"/>
  <c r="H13" i="2"/>
  <c r="H12" i="2"/>
  <c r="H11" i="2"/>
  <c r="H10" i="2"/>
  <c r="H15" i="2" s="1"/>
  <c r="G18" i="2" s="1"/>
  <c r="H9" i="2"/>
  <c r="E6" i="2"/>
  <c r="E5" i="2"/>
  <c r="E60" i="1"/>
  <c r="E56" i="1"/>
  <c r="E55" i="1"/>
  <c r="C54" i="1"/>
  <c r="E54" i="1" s="1"/>
  <c r="C53" i="1"/>
  <c r="E53" i="1" s="1"/>
  <c r="C52" i="1"/>
  <c r="E52" i="1" s="1"/>
  <c r="C51" i="1"/>
  <c r="E51" i="1" s="1"/>
  <c r="C50" i="1"/>
  <c r="C57" i="1" s="1"/>
  <c r="E57" i="1" s="1"/>
  <c r="C47" i="1"/>
  <c r="C48" i="1" s="1"/>
  <c r="E48" i="1" s="1"/>
  <c r="E46" i="1"/>
  <c r="E44" i="1"/>
  <c r="C44" i="1"/>
  <c r="E43" i="1"/>
  <c r="C41" i="1"/>
  <c r="C58" i="1" s="1"/>
  <c r="E58" i="1" s="1"/>
  <c r="E40" i="1"/>
  <c r="E32" i="1"/>
  <c r="F31" i="1"/>
  <c r="E31" i="1"/>
  <c r="E28" i="1"/>
  <c r="E29" i="1" s="1"/>
  <c r="E23" i="1"/>
  <c r="E22" i="1"/>
  <c r="C21" i="1"/>
  <c r="E21" i="1" s="1"/>
  <c r="C20" i="1"/>
  <c r="E20" i="1" s="1"/>
  <c r="C19" i="1"/>
  <c r="E19" i="1" s="1"/>
  <c r="C18" i="1"/>
  <c r="E18" i="1" s="1"/>
  <c r="C17" i="1"/>
  <c r="C24" i="1" s="1"/>
  <c r="E24" i="1" s="1"/>
  <c r="C14" i="1"/>
  <c r="C15" i="1" s="1"/>
  <c r="E15" i="1" s="1"/>
  <c r="E13" i="1"/>
  <c r="E11" i="1"/>
  <c r="C11" i="1"/>
  <c r="E10" i="1"/>
  <c r="C8" i="1"/>
  <c r="C25" i="1" s="1"/>
  <c r="E25" i="1" s="1"/>
  <c r="E7" i="1"/>
  <c r="E6" i="1"/>
  <c r="C24" i="3" l="1"/>
  <c r="D24" i="3" s="1"/>
  <c r="D8" i="3"/>
  <c r="D17" i="3"/>
  <c r="G17" i="2"/>
  <c r="E8" i="1"/>
  <c r="E14" i="1"/>
  <c r="E17" i="1"/>
  <c r="E41" i="1"/>
  <c r="E47" i="1"/>
  <c r="E50" i="1"/>
</calcChain>
</file>

<file path=xl/comments1.xml><?xml version="1.0" encoding="utf-8"?>
<comments xmlns="http://schemas.openxmlformats.org/spreadsheetml/2006/main">
  <authors>
    <author>admin</author>
  </authors>
  <commentList>
    <comment ref="F9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100р опл-ка</t>
        </r>
      </text>
    </comment>
    <comment ref="H12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за 2012г</t>
        </r>
      </text>
    </comment>
    <comment ref="E14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4329,13гп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3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разовый сбор
</t>
        </r>
      </text>
    </comment>
  </commentList>
</comments>
</file>

<file path=xl/sharedStrings.xml><?xml version="1.0" encoding="utf-8"?>
<sst xmlns="http://schemas.openxmlformats.org/spreadsheetml/2006/main" count="134" uniqueCount="67">
  <si>
    <t xml:space="preserve">Расчет </t>
  </si>
  <si>
    <t>предложений по обслуживанию мжд №11 по ул. Казанская</t>
  </si>
  <si>
    <t xml:space="preserve">на 2014год </t>
  </si>
  <si>
    <t>№ п/п</t>
  </si>
  <si>
    <t>Вид работ</t>
  </si>
  <si>
    <t>Ориент.стоимость, рублей</t>
  </si>
  <si>
    <t>Вид обслуживания</t>
  </si>
  <si>
    <t>расчет на 1 кв.м в месяц</t>
  </si>
  <si>
    <t>Сантехнические работы</t>
  </si>
  <si>
    <t xml:space="preserve">Запуск отопления (ревизия,опрессовка,испытание) СО </t>
  </si>
  <si>
    <t>то</t>
  </si>
  <si>
    <t>Замена стояка КС по кв  5,7,13,15</t>
  </si>
  <si>
    <t xml:space="preserve"> тр</t>
  </si>
  <si>
    <t>Итого по разделу</t>
  </si>
  <si>
    <t>Электротехнические работы</t>
  </si>
  <si>
    <t>Ревизия электрооборудования 1 раз</t>
  </si>
  <si>
    <t>Общестроительные работы</t>
  </si>
  <si>
    <t>Заключение договора на проект вентканалов</t>
  </si>
  <si>
    <t>Установка почтовых ящиков</t>
  </si>
  <si>
    <t>тр</t>
  </si>
  <si>
    <t>Прочие работы, услуги</t>
  </si>
  <si>
    <t>Оплата управляющей компании</t>
  </si>
  <si>
    <t>Оплата председателю и членам совета  совета дома (200*12+2*2*4)</t>
  </si>
  <si>
    <t xml:space="preserve">АДС </t>
  </si>
  <si>
    <t>услуги по изготовлению платежных счетов</t>
  </si>
  <si>
    <t>услуги по ведению паспортного учёта</t>
  </si>
  <si>
    <t>Непредвиденные расходы</t>
  </si>
  <si>
    <t>Долг по начислению за 2013 год</t>
  </si>
  <si>
    <t>Всего расходов</t>
  </si>
  <si>
    <t>рекоменд. Размер содержания на 2013 год</t>
  </si>
  <si>
    <t>рекоменд. Размер содержания на 2014 год</t>
  </si>
  <si>
    <t>дверь входная 1я</t>
  </si>
  <si>
    <t>дверь входная 2я</t>
  </si>
  <si>
    <t>Отчет</t>
  </si>
  <si>
    <t>финансового состояния</t>
  </si>
  <si>
    <t>дома №11 по ул. Казанская</t>
  </si>
  <si>
    <t>за период 2013 год</t>
  </si>
  <si>
    <t>Сальдо на 01.01.2013 по оплате</t>
  </si>
  <si>
    <t>Сальдо на 01.01.2013 по поставщикам</t>
  </si>
  <si>
    <t>Услуга</t>
  </si>
  <si>
    <t>№ строки</t>
  </si>
  <si>
    <t>сальдо на 01.01.10 с разбивкой</t>
  </si>
  <si>
    <t>Выставлено поставщиками услуг актов на сумму</t>
  </si>
  <si>
    <t>Принято услуг от  поставщиков  на сумму</t>
  </si>
  <si>
    <t>Начислено по платежкам с разбивкой по услугам</t>
  </si>
  <si>
    <t>Оплачено населением</t>
  </si>
  <si>
    <t>Сальдо предъявлено-начислено</t>
  </si>
  <si>
    <t>Содержание ОИМД</t>
  </si>
  <si>
    <t>отопление</t>
  </si>
  <si>
    <t>Вывоз мусора</t>
  </si>
  <si>
    <t>Вывоз ЖБО</t>
  </si>
  <si>
    <t>Пени</t>
  </si>
  <si>
    <t>Судебные расходы</t>
  </si>
  <si>
    <t>Всего</t>
  </si>
  <si>
    <t>Задолженность  жителей по оплате (гр.5-гр.6) на 01.01.2014</t>
  </si>
  <si>
    <t>Задолженность жителей по предоставленным услугам на 01.01.2014</t>
  </si>
  <si>
    <t>Генеральный директор ООО "УК"Перспектива"</t>
  </si>
  <si>
    <t>Тягина Л.В,</t>
  </si>
  <si>
    <t xml:space="preserve">на 2013год </t>
  </si>
  <si>
    <t>факт выполнения</t>
  </si>
  <si>
    <t>факт на 1 кв.м в месяц</t>
  </si>
  <si>
    <t>Запуск отопления (ревизия,опрессовка,испытание) СО  при необходимости замена. ремонт)</t>
  </si>
  <si>
    <t>Замена стояка КС по кв 2,4,10,12 и по 5,7,13,15/ Ремонт СО всего дома</t>
  </si>
  <si>
    <t>Замена лампочек</t>
  </si>
  <si>
    <t>Проверка вентканалов</t>
  </si>
  <si>
    <t>Оплата председателю совета дома</t>
  </si>
  <si>
    <t>услуги по ведению паспортного учёта/ услуги банка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</si>
</sst>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(* #,##0.00_);_(* \(#,##0.00\);_(* &quot;-&quot;??_);_(@_)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9"/>
      <name val="Arial Cyr"/>
      <charset val="204"/>
    </font>
    <font>
      <i/>
      <sz val="14"/>
      <name val="Arial Cyr"/>
      <charset val="204"/>
    </font>
    <font>
      <sz val="9"/>
      <name val="Arial"/>
      <family val="2"/>
      <charset val="204"/>
    </font>
    <font>
      <sz val="14"/>
      <color indexed="63"/>
      <name val="Arial"/>
      <family val="2"/>
      <charset val="204"/>
    </font>
    <font>
      <b/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 applyAlignment="1">
      <alignment horizontal="left"/>
    </xf>
    <xf numFmtId="0" fontId="1" fillId="0" borderId="0" xfId="1" applyFont="1" applyFill="1" applyBorder="1"/>
    <xf numFmtId="0" fontId="0" fillId="0" borderId="1" xfId="0" applyBorder="1"/>
    <xf numFmtId="0" fontId="1" fillId="0" borderId="2" xfId="1" applyBorder="1"/>
    <xf numFmtId="0" fontId="1" fillId="0" borderId="2" xfId="1" applyFont="1" applyBorder="1" applyAlignment="1">
      <alignment wrapText="1"/>
    </xf>
    <xf numFmtId="0" fontId="1" fillId="0" borderId="2" xfId="1" applyBorder="1" applyAlignment="1">
      <alignment wrapText="1"/>
    </xf>
    <xf numFmtId="0" fontId="1" fillId="0" borderId="3" xfId="1" applyFont="1" applyBorder="1" applyAlignment="1">
      <alignment wrapText="1"/>
    </xf>
    <xf numFmtId="0" fontId="0" fillId="0" borderId="4" xfId="0" applyBorder="1"/>
    <xf numFmtId="0" fontId="0" fillId="0" borderId="5" xfId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>
      <alignment horizontal="left" vertical="justify" wrapText="1"/>
    </xf>
    <xf numFmtId="3" fontId="1" fillId="2" borderId="9" xfId="1" applyNumberFormat="1" applyFill="1" applyBorder="1" applyAlignment="1">
      <alignment horizontal="center" vertical="justify" wrapText="1"/>
    </xf>
    <xf numFmtId="0" fontId="1" fillId="2" borderId="9" xfId="1" applyFill="1" applyBorder="1" applyAlignment="1">
      <alignment horizontal="center" vertical="justify"/>
    </xf>
    <xf numFmtId="2" fontId="1" fillId="2" borderId="10" xfId="1" applyNumberFormat="1" applyFont="1" applyFill="1" applyBorder="1" applyAlignment="1">
      <alignment horizontal="center" vertical="justify"/>
    </xf>
    <xf numFmtId="0" fontId="3" fillId="0" borderId="11" xfId="1" applyFont="1" applyBorder="1" applyAlignment="1">
      <alignment wrapText="1"/>
    </xf>
    <xf numFmtId="3" fontId="1" fillId="2" borderId="12" xfId="1" applyNumberFormat="1" applyFill="1" applyBorder="1" applyAlignment="1">
      <alignment horizontal="center" vertical="justify" wrapText="1"/>
    </xf>
    <xf numFmtId="0" fontId="0" fillId="2" borderId="12" xfId="1" applyFont="1" applyFill="1" applyBorder="1" applyAlignment="1">
      <alignment horizontal="center" vertical="justify"/>
    </xf>
    <xf numFmtId="0" fontId="0" fillId="0" borderId="11" xfId="1" applyFont="1" applyBorder="1"/>
    <xf numFmtId="3" fontId="1" fillId="0" borderId="11" xfId="1" applyNumberFormat="1" applyFont="1" applyBorder="1" applyAlignment="1">
      <alignment horizontal="center" wrapText="1"/>
    </xf>
    <xf numFmtId="0" fontId="1" fillId="0" borderId="11" xfId="1" applyBorder="1" applyAlignment="1">
      <alignment wrapText="1"/>
    </xf>
    <xf numFmtId="0" fontId="1" fillId="0" borderId="13" xfId="1" applyFont="1" applyBorder="1" applyAlignment="1">
      <alignment horizontal="left" vertical="justify" wrapText="1"/>
    </xf>
    <xf numFmtId="3" fontId="1" fillId="0" borderId="13" xfId="1" applyNumberFormat="1" applyBorder="1" applyAlignment="1">
      <alignment horizontal="center" vertical="center"/>
    </xf>
    <xf numFmtId="0" fontId="1" fillId="2" borderId="13" xfId="1" applyFill="1" applyBorder="1" applyAlignment="1">
      <alignment horizontal="center" vertical="justify"/>
    </xf>
    <xf numFmtId="0" fontId="0" fillId="0" borderId="13" xfId="1" applyFont="1" applyBorder="1"/>
    <xf numFmtId="3" fontId="1" fillId="0" borderId="13" xfId="1" applyNumberFormat="1" applyFont="1" applyBorder="1" applyAlignment="1">
      <alignment horizontal="center" wrapText="1"/>
    </xf>
    <xf numFmtId="0" fontId="1" fillId="0" borderId="13" xfId="1" applyBorder="1" applyAlignment="1">
      <alignment wrapText="1"/>
    </xf>
    <xf numFmtId="0" fontId="0" fillId="0" borderId="14" xfId="1" applyFont="1" applyBorder="1" applyAlignment="1">
      <alignment horizontal="center" vertical="justify" wrapText="1"/>
    </xf>
    <xf numFmtId="0" fontId="1" fillId="0" borderId="15" xfId="1" applyFont="1" applyBorder="1" applyAlignment="1">
      <alignment horizontal="center" vertical="justify" wrapText="1"/>
    </xf>
    <xf numFmtId="0" fontId="1" fillId="0" borderId="16" xfId="1" applyFont="1" applyBorder="1" applyAlignment="1">
      <alignment horizontal="center" vertical="justify" wrapText="1"/>
    </xf>
    <xf numFmtId="0" fontId="1" fillId="2" borderId="13" xfId="1" applyFill="1" applyBorder="1" applyAlignment="1">
      <alignment horizontal="left" vertical="justify" wrapText="1"/>
    </xf>
    <xf numFmtId="3" fontId="1" fillId="2" borderId="13" xfId="1" applyNumberFormat="1" applyFill="1" applyBorder="1" applyAlignment="1">
      <alignment horizontal="center" vertical="justify"/>
    </xf>
    <xf numFmtId="2" fontId="1" fillId="2" borderId="17" xfId="1" applyNumberFormat="1" applyFont="1" applyFill="1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3" xfId="1" applyBorder="1"/>
    <xf numFmtId="1" fontId="1" fillId="0" borderId="13" xfId="1" applyNumberFormat="1" applyFont="1" applyBorder="1" applyAlignment="1">
      <alignment horizontal="center" wrapText="1"/>
    </xf>
    <xf numFmtId="0" fontId="1" fillId="0" borderId="13" xfId="1" applyFont="1" applyBorder="1" applyAlignment="1">
      <alignment wrapText="1"/>
    </xf>
    <xf numFmtId="1" fontId="1" fillId="0" borderId="13" xfId="1" applyNumberFormat="1" applyFont="1" applyFill="1" applyBorder="1" applyAlignment="1">
      <alignment horizontal="center" wrapText="1"/>
    </xf>
    <xf numFmtId="0" fontId="1" fillId="0" borderId="13" xfId="1" applyFont="1" applyBorder="1"/>
    <xf numFmtId="0" fontId="1" fillId="0" borderId="13" xfId="0" applyFont="1" applyBorder="1" applyAlignment="1">
      <alignment horizontal="left" vertical="justify" wrapText="1"/>
    </xf>
    <xf numFmtId="3" fontId="1" fillId="2" borderId="13" xfId="1" applyNumberFormat="1" applyFont="1" applyFill="1" applyBorder="1" applyAlignment="1">
      <alignment horizontal="center" vertical="justify"/>
    </xf>
    <xf numFmtId="0" fontId="1" fillId="0" borderId="11" xfId="0" applyFont="1" applyBorder="1" applyAlignment="1">
      <alignment horizontal="left" vertical="justify" wrapText="1"/>
    </xf>
    <xf numFmtId="3" fontId="1" fillId="2" borderId="11" xfId="1" applyNumberFormat="1" applyFont="1" applyFill="1" applyBorder="1" applyAlignment="1">
      <alignment horizontal="center" vertical="justify"/>
    </xf>
    <xf numFmtId="0" fontId="1" fillId="2" borderId="11" xfId="1" applyFill="1" applyBorder="1" applyAlignment="1">
      <alignment horizontal="center" vertical="justify"/>
    </xf>
    <xf numFmtId="0" fontId="0" fillId="0" borderId="18" xfId="0" applyBorder="1"/>
    <xf numFmtId="0" fontId="0" fillId="0" borderId="19" xfId="0" applyBorder="1"/>
    <xf numFmtId="0" fontId="4" fillId="2" borderId="20" xfId="1" applyFont="1" applyFill="1" applyBorder="1" applyAlignment="1">
      <alignment horizontal="left" vertical="justify" wrapText="1"/>
    </xf>
    <xf numFmtId="164" fontId="2" fillId="2" borderId="21" xfId="2" applyNumberFormat="1" applyFont="1" applyFill="1" applyBorder="1" applyAlignment="1">
      <alignment horizontal="center" vertical="justify"/>
    </xf>
    <xf numFmtId="2" fontId="5" fillId="2" borderId="22" xfId="1" applyNumberFormat="1" applyFont="1" applyFill="1" applyBorder="1" applyAlignment="1">
      <alignment horizontal="center" vertical="justify"/>
    </xf>
    <xf numFmtId="2" fontId="0" fillId="0" borderId="0" xfId="0" applyNumberFormat="1"/>
    <xf numFmtId="0" fontId="2" fillId="3" borderId="0" xfId="1" applyFont="1" applyFill="1" applyAlignment="1">
      <alignment horizontal="right"/>
    </xf>
    <xf numFmtId="2" fontId="1" fillId="2" borderId="0" xfId="1" applyNumberFormat="1" applyFont="1" applyFill="1" applyBorder="1" applyAlignment="1">
      <alignment horizontal="center" vertical="justify"/>
    </xf>
    <xf numFmtId="0" fontId="8" fillId="0" borderId="0" xfId="4"/>
    <xf numFmtId="0" fontId="9" fillId="0" borderId="0" xfId="4" applyFont="1"/>
    <xf numFmtId="0" fontId="10" fillId="0" borderId="0" xfId="4" applyFont="1" applyAlignment="1">
      <alignment horizontal="center"/>
    </xf>
    <xf numFmtId="0" fontId="11" fillId="0" borderId="0" xfId="4" applyFont="1" applyFill="1" applyBorder="1" applyAlignment="1"/>
    <xf numFmtId="0" fontId="11" fillId="0" borderId="0" xfId="4" applyFont="1" applyFill="1" applyBorder="1" applyAlignment="1">
      <alignment horizontal="left"/>
    </xf>
    <xf numFmtId="0" fontId="12" fillId="0" borderId="0" xfId="4" applyFont="1"/>
    <xf numFmtId="2" fontId="12" fillId="0" borderId="0" xfId="4" applyNumberFormat="1" applyFont="1" applyAlignment="1">
      <alignment horizontal="center"/>
    </xf>
    <xf numFmtId="2" fontId="13" fillId="0" borderId="0" xfId="4" applyNumberFormat="1" applyFont="1" applyFill="1" applyBorder="1" applyAlignment="1">
      <alignment horizontal="center"/>
    </xf>
    <xf numFmtId="0" fontId="12" fillId="0" borderId="0" xfId="4" applyFont="1" applyAlignment="1">
      <alignment horizontal="right"/>
    </xf>
    <xf numFmtId="0" fontId="13" fillId="0" borderId="1" xfId="4" applyFont="1" applyBorder="1" applyAlignment="1">
      <alignment horizontal="center" vertical="center"/>
    </xf>
    <xf numFmtId="0" fontId="14" fillId="0" borderId="23" xfId="4" applyFont="1" applyBorder="1" applyAlignment="1">
      <alignment horizontal="center" vertical="center" wrapText="1"/>
    </xf>
    <xf numFmtId="0" fontId="15" fillId="0" borderId="23" xfId="4" applyFont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 wrapText="1"/>
    </xf>
    <xf numFmtId="0" fontId="13" fillId="0" borderId="24" xfId="4" applyFont="1" applyBorder="1" applyAlignment="1">
      <alignment horizontal="center" vertical="center" wrapText="1"/>
    </xf>
    <xf numFmtId="0" fontId="13" fillId="0" borderId="25" xfId="4" applyFont="1" applyBorder="1" applyAlignment="1">
      <alignment horizontal="center" vertical="center" wrapText="1"/>
    </xf>
    <xf numFmtId="0" fontId="12" fillId="0" borderId="26" xfId="4" applyFont="1" applyBorder="1" applyAlignment="1">
      <alignment wrapText="1"/>
    </xf>
    <xf numFmtId="0" fontId="14" fillId="0" borderId="8" xfId="4" applyFont="1" applyBorder="1" applyAlignment="1">
      <alignment horizontal="center" vertical="center"/>
    </xf>
    <xf numFmtId="0" fontId="14" fillId="0" borderId="13" xfId="4" applyFont="1" applyBorder="1" applyAlignment="1">
      <alignment horizontal="center" vertical="center"/>
    </xf>
    <xf numFmtId="0" fontId="12" fillId="0" borderId="8" xfId="4" applyFont="1" applyBorder="1"/>
    <xf numFmtId="0" fontId="16" fillId="0" borderId="13" xfId="4" applyFont="1" applyBorder="1" applyAlignment="1">
      <alignment horizontal="center"/>
    </xf>
    <xf numFmtId="0" fontId="12" fillId="4" borderId="13" xfId="4" applyFont="1" applyFill="1" applyBorder="1" applyAlignment="1">
      <alignment horizontal="center"/>
    </xf>
    <xf numFmtId="2" fontId="12" fillId="5" borderId="13" xfId="4" applyNumberFormat="1" applyFont="1" applyFill="1" applyBorder="1" applyAlignment="1">
      <alignment horizontal="center"/>
    </xf>
    <xf numFmtId="2" fontId="17" fillId="5" borderId="13" xfId="4" applyNumberFormat="1" applyFont="1" applyFill="1" applyBorder="1"/>
    <xf numFmtId="0" fontId="12" fillId="5" borderId="13" xfId="4" applyNumberFormat="1" applyFont="1" applyFill="1" applyBorder="1" applyAlignment="1">
      <alignment horizontal="center"/>
    </xf>
    <xf numFmtId="2" fontId="17" fillId="5" borderId="16" xfId="6" applyNumberFormat="1" applyFont="1" applyFill="1" applyBorder="1"/>
    <xf numFmtId="2" fontId="8" fillId="0" borderId="0" xfId="4" applyNumberFormat="1"/>
    <xf numFmtId="2" fontId="12" fillId="5" borderId="13" xfId="4" applyNumberFormat="1" applyFont="1" applyFill="1" applyBorder="1"/>
    <xf numFmtId="2" fontId="12" fillId="5" borderId="13" xfId="6" applyNumberFormat="1" applyFont="1" applyFill="1" applyBorder="1" applyAlignment="1">
      <alignment horizontal="center"/>
    </xf>
    <xf numFmtId="0" fontId="12" fillId="0" borderId="27" xfId="4" applyFont="1" applyBorder="1"/>
    <xf numFmtId="0" fontId="16" fillId="0" borderId="11" xfId="4" applyFont="1" applyBorder="1" applyAlignment="1">
      <alignment horizontal="center"/>
    </xf>
    <xf numFmtId="0" fontId="12" fillId="4" borderId="11" xfId="4" applyFont="1" applyFill="1" applyBorder="1" applyAlignment="1">
      <alignment horizontal="center"/>
    </xf>
    <xf numFmtId="2" fontId="12" fillId="5" borderId="11" xfId="4" applyNumberFormat="1" applyFont="1" applyFill="1" applyBorder="1" applyAlignment="1">
      <alignment horizontal="center"/>
    </xf>
    <xf numFmtId="2" fontId="12" fillId="5" borderId="11" xfId="4" applyNumberFormat="1" applyFont="1" applyFill="1" applyBorder="1"/>
    <xf numFmtId="0" fontId="13" fillId="0" borderId="28" xfId="4" applyFont="1" applyBorder="1"/>
    <xf numFmtId="0" fontId="16" fillId="0" borderId="29" xfId="4" applyFont="1" applyBorder="1" applyAlignment="1">
      <alignment horizontal="center"/>
    </xf>
    <xf numFmtId="0" fontId="12" fillId="4" borderId="29" xfId="4" applyFont="1" applyFill="1" applyBorder="1" applyAlignment="1">
      <alignment horizontal="center"/>
    </xf>
    <xf numFmtId="2" fontId="11" fillId="2" borderId="29" xfId="4" applyNumberFormat="1" applyFont="1" applyFill="1" applyBorder="1" applyAlignment="1">
      <alignment horizontal="center"/>
    </xf>
    <xf numFmtId="0" fontId="8" fillId="2" borderId="12" xfId="4" applyFill="1" applyBorder="1"/>
    <xf numFmtId="0" fontId="13" fillId="2" borderId="0" xfId="4" applyFont="1" applyFill="1" applyBorder="1" applyAlignment="1">
      <alignment horizontal="left"/>
    </xf>
    <xf numFmtId="1" fontId="13" fillId="2" borderId="0" xfId="4" applyNumberFormat="1" applyFont="1" applyFill="1" applyBorder="1" applyAlignment="1">
      <alignment horizontal="left"/>
    </xf>
    <xf numFmtId="2" fontId="13" fillId="2" borderId="0" xfId="4" applyNumberFormat="1" applyFont="1" applyFill="1" applyBorder="1" applyAlignment="1">
      <alignment horizontal="left"/>
    </xf>
    <xf numFmtId="0" fontId="8" fillId="2" borderId="0" xfId="4" applyFill="1"/>
    <xf numFmtId="9" fontId="0" fillId="2" borderId="0" xfId="5" applyFont="1" applyFill="1" applyAlignment="1">
      <alignment horizontal="center"/>
    </xf>
    <xf numFmtId="2" fontId="8" fillId="2" borderId="0" xfId="4" applyNumberFormat="1" applyFill="1"/>
    <xf numFmtId="0" fontId="5" fillId="2" borderId="14" xfId="4" applyFont="1" applyFill="1" applyBorder="1" applyAlignment="1">
      <alignment horizontal="left"/>
    </xf>
    <xf numFmtId="0" fontId="5" fillId="2" borderId="15" xfId="4" applyFont="1" applyFill="1" applyBorder="1"/>
    <xf numFmtId="2" fontId="11" fillId="2" borderId="30" xfId="6" applyNumberFormat="1" applyFont="1" applyFill="1" applyBorder="1" applyAlignment="1">
      <alignment horizontal="right"/>
    </xf>
    <xf numFmtId="0" fontId="5" fillId="0" borderId="14" xfId="4" applyFont="1" applyFill="1" applyBorder="1"/>
    <xf numFmtId="0" fontId="5" fillId="0" borderId="15" xfId="4" applyFont="1" applyFill="1" applyBorder="1"/>
    <xf numFmtId="0" fontId="5" fillId="4" borderId="15" xfId="4" applyFont="1" applyFill="1" applyBorder="1"/>
    <xf numFmtId="2" fontId="11" fillId="2" borderId="30" xfId="4" applyNumberFormat="1" applyFont="1" applyFill="1" applyBorder="1" applyAlignment="1">
      <alignment horizontal="center"/>
    </xf>
    <xf numFmtId="0" fontId="8" fillId="0" borderId="0" xfId="4" applyFill="1"/>
    <xf numFmtId="43" fontId="8" fillId="0" borderId="0" xfId="4" applyNumberFormat="1"/>
    <xf numFmtId="0" fontId="5" fillId="0" borderId="0" xfId="4" applyFont="1"/>
    <xf numFmtId="2" fontId="18" fillId="2" borderId="0" xfId="4" applyNumberFormat="1" applyFont="1" applyFill="1"/>
    <xf numFmtId="0" fontId="5" fillId="0" borderId="0" xfId="4" applyFont="1" applyFill="1" applyBorder="1"/>
    <xf numFmtId="0" fontId="0" fillId="0" borderId="1" xfId="0" applyBorder="1" applyAlignment="1">
      <alignment wrapText="1"/>
    </xf>
    <xf numFmtId="0" fontId="1" fillId="0" borderId="31" xfId="1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1" applyFont="1" applyBorder="1" applyAlignment="1">
      <alignment horizontal="center"/>
    </xf>
    <xf numFmtId="0" fontId="0" fillId="0" borderId="7" xfId="1" applyFont="1" applyBorder="1" applyAlignment="1">
      <alignment horizontal="center"/>
    </xf>
    <xf numFmtId="0" fontId="0" fillId="0" borderId="9" xfId="0" applyFill="1" applyBorder="1" applyAlignment="1">
      <alignment horizontal="left" vertical="justify" wrapText="1"/>
    </xf>
    <xf numFmtId="3" fontId="1" fillId="0" borderId="9" xfId="1" applyNumberFormat="1" applyFill="1" applyBorder="1" applyAlignment="1">
      <alignment horizontal="center" vertical="justify" wrapText="1"/>
    </xf>
    <xf numFmtId="2" fontId="1" fillId="0" borderId="32" xfId="1" applyNumberFormat="1" applyFont="1" applyFill="1" applyBorder="1" applyAlignment="1">
      <alignment horizontal="center" vertical="justify"/>
    </xf>
    <xf numFmtId="0" fontId="0" fillId="0" borderId="9" xfId="0" applyFill="1" applyBorder="1"/>
    <xf numFmtId="0" fontId="0" fillId="0" borderId="10" xfId="0" applyFill="1" applyBorder="1"/>
    <xf numFmtId="0" fontId="3" fillId="0" borderId="11" xfId="1" applyFont="1" applyFill="1" applyBorder="1" applyAlignment="1">
      <alignment wrapText="1"/>
    </xf>
    <xf numFmtId="3" fontId="1" fillId="0" borderId="12" xfId="1" applyNumberFormat="1" applyFill="1" applyBorder="1" applyAlignment="1">
      <alignment horizontal="center" vertical="justify" wrapText="1"/>
    </xf>
    <xf numFmtId="0" fontId="0" fillId="0" borderId="13" xfId="0" applyFill="1" applyBorder="1"/>
    <xf numFmtId="0" fontId="0" fillId="0" borderId="17" xfId="0" applyFill="1" applyBorder="1"/>
    <xf numFmtId="0" fontId="0" fillId="0" borderId="11" xfId="1" applyFont="1" applyFill="1" applyBorder="1"/>
    <xf numFmtId="3" fontId="1" fillId="0" borderId="11" xfId="1" applyNumberFormat="1" applyFont="1" applyFill="1" applyBorder="1" applyAlignment="1">
      <alignment horizontal="center" wrapText="1"/>
    </xf>
    <xf numFmtId="2" fontId="1" fillId="0" borderId="33" xfId="1" applyNumberFormat="1" applyFont="1" applyFill="1" applyBorder="1" applyAlignment="1">
      <alignment horizontal="center" vertical="justify"/>
    </xf>
    <xf numFmtId="0" fontId="0" fillId="0" borderId="34" xfId="0" applyFill="1" applyBorder="1"/>
    <xf numFmtId="0" fontId="0" fillId="0" borderId="5" xfId="1" applyFont="1" applyFill="1" applyBorder="1" applyAlignment="1">
      <alignment horizontal="center"/>
    </xf>
    <xf numFmtId="0" fontId="0" fillId="0" borderId="6" xfId="1" applyFont="1" applyFill="1" applyBorder="1" applyAlignment="1">
      <alignment horizontal="center"/>
    </xf>
    <xf numFmtId="0" fontId="0" fillId="0" borderId="7" xfId="1" applyFont="1" applyFill="1" applyBorder="1" applyAlignment="1">
      <alignment horizontal="center"/>
    </xf>
    <xf numFmtId="0" fontId="1" fillId="0" borderId="9" xfId="1" applyFill="1" applyBorder="1" applyAlignment="1">
      <alignment horizontal="left" vertical="justify" wrapText="1"/>
    </xf>
    <xf numFmtId="3" fontId="1" fillId="0" borderId="9" xfId="1" applyNumberFormat="1" applyFill="1" applyBorder="1" applyAlignment="1">
      <alignment horizontal="center" vertical="justify"/>
    </xf>
    <xf numFmtId="0" fontId="1" fillId="0" borderId="13" xfId="1" applyFont="1" applyFill="1" applyBorder="1" applyAlignment="1">
      <alignment horizontal="left" vertical="justify" wrapText="1"/>
    </xf>
    <xf numFmtId="3" fontId="1" fillId="0" borderId="13" xfId="1" applyNumberFormat="1" applyFill="1" applyBorder="1" applyAlignment="1">
      <alignment horizontal="center" vertical="center"/>
    </xf>
    <xf numFmtId="0" fontId="0" fillId="0" borderId="5" xfId="1" applyFont="1" applyFill="1" applyBorder="1" applyAlignment="1">
      <alignment horizontal="center" vertical="justify" wrapText="1"/>
    </xf>
    <xf numFmtId="0" fontId="0" fillId="0" borderId="6" xfId="1" applyFont="1" applyFill="1" applyBorder="1" applyAlignment="1">
      <alignment horizontal="center" vertical="justify" wrapText="1"/>
    </xf>
    <xf numFmtId="0" fontId="0" fillId="0" borderId="7" xfId="1" applyFont="1" applyFill="1" applyBorder="1" applyAlignment="1">
      <alignment horizontal="center" vertical="justify" wrapText="1"/>
    </xf>
    <xf numFmtId="3" fontId="1" fillId="0" borderId="11" xfId="1" applyNumberFormat="1" applyFill="1" applyBorder="1" applyAlignment="1">
      <alignment horizontal="center" vertical="justify"/>
    </xf>
    <xf numFmtId="2" fontId="1" fillId="0" borderId="35" xfId="1" applyNumberFormat="1" applyFont="1" applyFill="1" applyBorder="1" applyAlignment="1">
      <alignment horizontal="center" vertical="justify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9" xfId="1" applyFill="1" applyBorder="1"/>
    <xf numFmtId="1" fontId="1" fillId="0" borderId="9" xfId="1" applyNumberFormat="1" applyFont="1" applyFill="1" applyBorder="1" applyAlignment="1">
      <alignment horizontal="center" wrapText="1"/>
    </xf>
    <xf numFmtId="0" fontId="1" fillId="0" borderId="13" xfId="1" applyFont="1" applyFill="1" applyBorder="1"/>
    <xf numFmtId="2" fontId="1" fillId="0" borderId="14" xfId="1" applyNumberFormat="1" applyFont="1" applyFill="1" applyBorder="1" applyAlignment="1">
      <alignment horizontal="center" vertical="justify"/>
    </xf>
    <xf numFmtId="0" fontId="1" fillId="0" borderId="13" xfId="0" applyFont="1" applyFill="1" applyBorder="1" applyAlignment="1">
      <alignment horizontal="left" vertical="justify" wrapText="1"/>
    </xf>
    <xf numFmtId="3" fontId="1" fillId="0" borderId="13" xfId="1" applyNumberFormat="1" applyFill="1" applyBorder="1" applyAlignment="1">
      <alignment horizontal="center" vertical="justify"/>
    </xf>
    <xf numFmtId="3" fontId="1" fillId="0" borderId="13" xfId="1" applyNumberFormat="1" applyFont="1" applyFill="1" applyBorder="1" applyAlignment="1">
      <alignment horizontal="center" vertical="justify"/>
    </xf>
    <xf numFmtId="2" fontId="1" fillId="2" borderId="35" xfId="1" applyNumberFormat="1" applyFont="1" applyFill="1" applyBorder="1" applyAlignment="1">
      <alignment horizontal="center" vertical="justify"/>
    </xf>
    <xf numFmtId="0" fontId="0" fillId="0" borderId="11" xfId="0" applyBorder="1"/>
    <xf numFmtId="0" fontId="0" fillId="0" borderId="34" xfId="0" applyBorder="1"/>
    <xf numFmtId="0" fontId="0" fillId="0" borderId="5" xfId="0" applyBorder="1"/>
    <xf numFmtId="2" fontId="5" fillId="2" borderId="36" xfId="1" applyNumberFormat="1" applyFont="1" applyFill="1" applyBorder="1" applyAlignment="1">
      <alignment horizontal="center" vertical="justify"/>
    </xf>
  </cellXfs>
  <cellStyles count="7">
    <cellStyle name="Обычный" xfId="0" builtinId="0"/>
    <cellStyle name="Обычный 2" xfId="3"/>
    <cellStyle name="Обычный 3" xfId="4"/>
    <cellStyle name="Обычный_отчет по начислению 16" xfId="1"/>
    <cellStyle name="Процентный 2" xfId="5"/>
    <cellStyle name="Финансовый 2" xfId="6"/>
    <cellStyle name="Финансовый_отчет по начислению 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6;&#1090;&#1095;&#1077;&#1090;%20&#1082;&#1072;&#1079;&#1072;&#1085;&#1089;&#1082;&#1072;&#1103;%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2012"/>
      <sheetName val="отчет 2013"/>
    </sheetNames>
    <sheetDataSet>
      <sheetData sheetId="0">
        <row r="16">
          <cell r="G16">
            <v>82183.449999999983</v>
          </cell>
        </row>
        <row r="17">
          <cell r="G17">
            <v>-23388.36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7" workbookViewId="0">
      <selection activeCell="F24" sqref="F24"/>
    </sheetView>
  </sheetViews>
  <sheetFormatPr defaultRowHeight="15" x14ac:dyDescent="0.25"/>
  <cols>
    <col min="1" max="1" width="4.85546875" customWidth="1"/>
    <col min="2" max="2" width="40.5703125" customWidth="1"/>
    <col min="3" max="3" width="11.28515625" customWidth="1"/>
    <col min="4" max="4" width="8.5703125" customWidth="1"/>
    <col min="5" max="5" width="11.140625" customWidth="1"/>
    <col min="6" max="6" width="9.5703125" customWidth="1"/>
  </cols>
  <sheetData>
    <row r="1" spans="1:6" ht="15.75" x14ac:dyDescent="0.25">
      <c r="B1" s="1" t="s">
        <v>0</v>
      </c>
      <c r="C1" s="2"/>
      <c r="D1" s="2"/>
    </row>
    <row r="2" spans="1:6" ht="15.75" x14ac:dyDescent="0.25">
      <c r="B2" s="3" t="s">
        <v>1</v>
      </c>
      <c r="C2" s="2"/>
      <c r="D2" s="2"/>
    </row>
    <row r="3" spans="1:6" ht="16.5" thickBot="1" x14ac:dyDescent="0.3">
      <c r="B3" s="1" t="s">
        <v>58</v>
      </c>
      <c r="C3" s="4"/>
      <c r="D3" s="2"/>
    </row>
    <row r="4" spans="1:6" ht="52.5" thickBot="1" x14ac:dyDescent="0.3">
      <c r="A4" s="114" t="s">
        <v>3</v>
      </c>
      <c r="B4" s="6" t="s">
        <v>4</v>
      </c>
      <c r="C4" s="7" t="s">
        <v>5</v>
      </c>
      <c r="D4" s="115" t="s">
        <v>7</v>
      </c>
      <c r="E4" s="116" t="s">
        <v>59</v>
      </c>
      <c r="F4" s="9" t="s">
        <v>60</v>
      </c>
    </row>
    <row r="5" spans="1:6" ht="15.75" thickBot="1" x14ac:dyDescent="0.3">
      <c r="A5" s="10">
        <v>1</v>
      </c>
      <c r="B5" s="11" t="s">
        <v>8</v>
      </c>
      <c r="C5" s="117"/>
      <c r="D5" s="117"/>
      <c r="E5" s="117"/>
      <c r="F5" s="118"/>
    </row>
    <row r="6" spans="1:6" ht="45" x14ac:dyDescent="0.25">
      <c r="A6" s="14">
        <v>2</v>
      </c>
      <c r="B6" s="119" t="s">
        <v>61</v>
      </c>
      <c r="C6" s="120">
        <v>2100</v>
      </c>
      <c r="D6" s="121">
        <f>C6/379.2/12</f>
        <v>0.46149789029535865</v>
      </c>
      <c r="E6" s="122">
        <f>133.68</f>
        <v>133.68</v>
      </c>
      <c r="F6" s="123"/>
    </row>
    <row r="7" spans="1:6" ht="29.25" x14ac:dyDescent="0.25">
      <c r="A7" s="14">
        <v>3</v>
      </c>
      <c r="B7" s="124" t="s">
        <v>62</v>
      </c>
      <c r="C7" s="125">
        <f>8000+8000</f>
        <v>16000</v>
      </c>
      <c r="D7" s="121">
        <f>C7/379.2/12</f>
        <v>3.5161744022503516</v>
      </c>
      <c r="E7" s="126">
        <v>44565.72</v>
      </c>
      <c r="F7" s="127"/>
    </row>
    <row r="8" spans="1:6" ht="15.75" thickBot="1" x14ac:dyDescent="0.3">
      <c r="A8" s="14"/>
      <c r="B8" s="128" t="s">
        <v>13</v>
      </c>
      <c r="C8" s="129">
        <f>SUM(C6:C7)</f>
        <v>18100</v>
      </c>
      <c r="D8" s="130">
        <f t="shared" ref="D8" si="0">C8/379.2/12</f>
        <v>3.9776722925457104</v>
      </c>
      <c r="E8" s="129">
        <f>SUM(E6:E7)</f>
        <v>44699.4</v>
      </c>
      <c r="F8" s="131"/>
    </row>
    <row r="9" spans="1:6" ht="15.75" thickBot="1" x14ac:dyDescent="0.3">
      <c r="A9" s="10"/>
      <c r="B9" s="132" t="s">
        <v>14</v>
      </c>
      <c r="C9" s="133"/>
      <c r="D9" s="133"/>
      <c r="E9" s="133"/>
      <c r="F9" s="134"/>
    </row>
    <row r="10" spans="1:6" x14ac:dyDescent="0.25">
      <c r="A10" s="14">
        <v>4</v>
      </c>
      <c r="B10" s="135" t="s">
        <v>63</v>
      </c>
      <c r="C10" s="136">
        <v>100</v>
      </c>
      <c r="D10" s="121">
        <f t="shared" ref="D10:D12" si="1">C10/379.2/12</f>
        <v>2.1976090014064698E-2</v>
      </c>
      <c r="E10" s="122">
        <v>0</v>
      </c>
      <c r="F10" s="123"/>
    </row>
    <row r="11" spans="1:6" x14ac:dyDescent="0.25">
      <c r="A11" s="14">
        <v>5</v>
      </c>
      <c r="B11" s="137" t="s">
        <v>15</v>
      </c>
      <c r="C11" s="138">
        <v>1700</v>
      </c>
      <c r="D11" s="121">
        <f t="shared" si="1"/>
        <v>0.37359353023909986</v>
      </c>
      <c r="E11" s="126">
        <v>701.09</v>
      </c>
      <c r="F11" s="127"/>
    </row>
    <row r="12" spans="1:6" ht="15.75" thickBot="1" x14ac:dyDescent="0.3">
      <c r="A12" s="14"/>
      <c r="B12" s="128" t="s">
        <v>13</v>
      </c>
      <c r="C12" s="129">
        <f>SUM(C10:C11)</f>
        <v>1800</v>
      </c>
      <c r="D12" s="130">
        <f t="shared" si="1"/>
        <v>0.39556962025316461</v>
      </c>
      <c r="E12" s="129">
        <f>SUM(E10:E11)</f>
        <v>701.09</v>
      </c>
      <c r="F12" s="131"/>
    </row>
    <row r="13" spans="1:6" ht="15.75" thickBot="1" x14ac:dyDescent="0.3">
      <c r="A13" s="10"/>
      <c r="B13" s="139" t="s">
        <v>16</v>
      </c>
      <c r="C13" s="140"/>
      <c r="D13" s="140"/>
      <c r="E13" s="140"/>
      <c r="F13" s="141"/>
    </row>
    <row r="14" spans="1:6" x14ac:dyDescent="0.25">
      <c r="A14" s="14">
        <v>6</v>
      </c>
      <c r="B14" s="135" t="s">
        <v>64</v>
      </c>
      <c r="C14" s="136">
        <v>1500</v>
      </c>
      <c r="D14" s="121">
        <f>C14/379.2/12</f>
        <v>0.32964135021097046</v>
      </c>
      <c r="E14" s="122"/>
      <c r="F14" s="123"/>
    </row>
    <row r="15" spans="1:6" ht="15.75" thickBot="1" x14ac:dyDescent="0.3">
      <c r="A15" s="14"/>
      <c r="B15" s="128" t="s">
        <v>13</v>
      </c>
      <c r="C15" s="142">
        <v>1500</v>
      </c>
      <c r="D15" s="143">
        <f t="shared" ref="D15" si="2">C15/379.2/12</f>
        <v>0.32964135021097046</v>
      </c>
      <c r="E15" s="142">
        <f>E14</f>
        <v>0</v>
      </c>
      <c r="F15" s="131"/>
    </row>
    <row r="16" spans="1:6" ht="15.75" thickBot="1" x14ac:dyDescent="0.3">
      <c r="A16" s="10"/>
      <c r="B16" s="144" t="s">
        <v>20</v>
      </c>
      <c r="C16" s="145"/>
      <c r="D16" s="145"/>
      <c r="E16" s="145"/>
      <c r="F16" s="146"/>
    </row>
    <row r="17" spans="1:6" x14ac:dyDescent="0.25">
      <c r="A17" s="14">
        <v>7</v>
      </c>
      <c r="B17" s="147" t="s">
        <v>21</v>
      </c>
      <c r="C17" s="148">
        <f>1.4*379.2*12</f>
        <v>6370.5599999999995</v>
      </c>
      <c r="D17" s="121">
        <f>C17/379.2/12</f>
        <v>1.4000000000000001</v>
      </c>
      <c r="E17" s="122">
        <v>6370.56</v>
      </c>
      <c r="F17" s="123"/>
    </row>
    <row r="18" spans="1:6" x14ac:dyDescent="0.25">
      <c r="A18" s="14">
        <v>8</v>
      </c>
      <c r="B18" s="149" t="s">
        <v>65</v>
      </c>
      <c r="C18" s="43">
        <f>4*200</f>
        <v>800</v>
      </c>
      <c r="D18" s="150">
        <f t="shared" ref="D18:D23" si="3">C18/379.2/12</f>
        <v>0.17580872011251758</v>
      </c>
      <c r="E18" s="126">
        <v>227.62</v>
      </c>
      <c r="F18" s="127"/>
    </row>
    <row r="19" spans="1:6" x14ac:dyDescent="0.25">
      <c r="A19" s="14">
        <v>9</v>
      </c>
      <c r="B19" s="149" t="s">
        <v>23</v>
      </c>
      <c r="C19" s="43">
        <f>0.68*12*379.2</f>
        <v>3094.2719999999999</v>
      </c>
      <c r="D19" s="150">
        <f t="shared" si="3"/>
        <v>0.68</v>
      </c>
      <c r="E19" s="126">
        <v>2477.52</v>
      </c>
      <c r="F19" s="127"/>
    </row>
    <row r="20" spans="1:6" x14ac:dyDescent="0.25">
      <c r="A20" s="14">
        <v>10</v>
      </c>
      <c r="B20" s="151" t="s">
        <v>24</v>
      </c>
      <c r="C20" s="152">
        <f>10.55*12*16</f>
        <v>2025.6000000000001</v>
      </c>
      <c r="D20" s="150">
        <f t="shared" si="3"/>
        <v>0.44514767932489457</v>
      </c>
      <c r="E20" s="126">
        <v>2025.6</v>
      </c>
      <c r="F20" s="127"/>
    </row>
    <row r="21" spans="1:6" ht="25.5" x14ac:dyDescent="0.25">
      <c r="A21" s="14">
        <v>11</v>
      </c>
      <c r="B21" s="151" t="s">
        <v>66</v>
      </c>
      <c r="C21" s="153">
        <f>14*10*12</f>
        <v>1680</v>
      </c>
      <c r="D21" s="150">
        <f t="shared" si="3"/>
        <v>0.36919831223628696</v>
      </c>
      <c r="E21" s="126">
        <v>2242.19</v>
      </c>
      <c r="F21" s="127"/>
    </row>
    <row r="22" spans="1:6" x14ac:dyDescent="0.25">
      <c r="A22" s="50"/>
      <c r="B22" s="47" t="s">
        <v>26</v>
      </c>
      <c r="C22" s="48">
        <v>0</v>
      </c>
      <c r="D22" s="154"/>
      <c r="E22" s="155">
        <f>575+115+643.6+3218+3418</f>
        <v>7969.6</v>
      </c>
      <c r="F22" s="156"/>
    </row>
    <row r="23" spans="1:6" ht="15.75" thickBot="1" x14ac:dyDescent="0.3">
      <c r="A23" s="50"/>
      <c r="B23" s="22" t="s">
        <v>13</v>
      </c>
      <c r="C23" s="23">
        <f>SUM(C17:C21)</f>
        <v>13970.431999999999</v>
      </c>
      <c r="D23" s="154">
        <f t="shared" si="3"/>
        <v>3.0701547116736987</v>
      </c>
      <c r="E23" s="23">
        <f>SUM(E17:E22)</f>
        <v>21313.090000000004</v>
      </c>
      <c r="F23" s="156"/>
    </row>
    <row r="24" spans="1:6" ht="16.5" thickBot="1" x14ac:dyDescent="0.3">
      <c r="A24" s="157"/>
      <c r="B24" s="52" t="s">
        <v>28</v>
      </c>
      <c r="C24" s="53">
        <f>C8+C12+C15+C23</f>
        <v>35370.432000000001</v>
      </c>
      <c r="D24" s="158">
        <f>C24/379.2/12</f>
        <v>7.7730379746835441</v>
      </c>
      <c r="E24" s="53">
        <f>E8+E12+E15+E23</f>
        <v>66713.58</v>
      </c>
      <c r="F24" s="54">
        <f>E24/379.2/12</f>
        <v>14.661036392405064</v>
      </c>
    </row>
  </sheetData>
  <mergeCells count="4">
    <mergeCell ref="B5:F5"/>
    <mergeCell ref="B9:F9"/>
    <mergeCell ref="B13:F13"/>
    <mergeCell ref="B16:F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view="pageLayout" zoomScaleNormal="85" workbookViewId="0">
      <selection activeCell="H10" sqref="H10"/>
    </sheetView>
  </sheetViews>
  <sheetFormatPr defaultRowHeight="12.75" x14ac:dyDescent="0.2"/>
  <cols>
    <col min="1" max="1" width="25.5703125" style="58" customWidth="1"/>
    <col min="2" max="2" width="4" style="58" customWidth="1"/>
    <col min="3" max="3" width="12" style="58" hidden="1" customWidth="1"/>
    <col min="4" max="4" width="28.42578125" style="58" customWidth="1"/>
    <col min="5" max="5" width="15.42578125" style="58" customWidth="1"/>
    <col min="6" max="6" width="16.140625" style="58" customWidth="1"/>
    <col min="7" max="7" width="15.85546875" style="58" bestFit="1" customWidth="1"/>
    <col min="8" max="8" width="16.7109375" style="58" customWidth="1"/>
    <col min="9" max="9" width="11" style="58" customWidth="1"/>
    <col min="10" max="10" width="11.5703125" style="58" customWidth="1"/>
    <col min="11" max="256" width="9.140625" style="58"/>
    <col min="257" max="257" width="25.5703125" style="58" customWidth="1"/>
    <col min="258" max="258" width="4" style="58" customWidth="1"/>
    <col min="259" max="259" width="0" style="58" hidden="1" customWidth="1"/>
    <col min="260" max="260" width="28.42578125" style="58" customWidth="1"/>
    <col min="261" max="261" width="15.42578125" style="58" customWidth="1"/>
    <col min="262" max="262" width="16.140625" style="58" customWidth="1"/>
    <col min="263" max="263" width="15.85546875" style="58" bestFit="1" customWidth="1"/>
    <col min="264" max="264" width="16.7109375" style="58" customWidth="1"/>
    <col min="265" max="265" width="11" style="58" customWidth="1"/>
    <col min="266" max="266" width="11.5703125" style="58" customWidth="1"/>
    <col min="267" max="512" width="9.140625" style="58"/>
    <col min="513" max="513" width="25.5703125" style="58" customWidth="1"/>
    <col min="514" max="514" width="4" style="58" customWidth="1"/>
    <col min="515" max="515" width="0" style="58" hidden="1" customWidth="1"/>
    <col min="516" max="516" width="28.42578125" style="58" customWidth="1"/>
    <col min="517" max="517" width="15.42578125" style="58" customWidth="1"/>
    <col min="518" max="518" width="16.140625" style="58" customWidth="1"/>
    <col min="519" max="519" width="15.85546875" style="58" bestFit="1" customWidth="1"/>
    <col min="520" max="520" width="16.7109375" style="58" customWidth="1"/>
    <col min="521" max="521" width="11" style="58" customWidth="1"/>
    <col min="522" max="522" width="11.5703125" style="58" customWidth="1"/>
    <col min="523" max="768" width="9.140625" style="58"/>
    <col min="769" max="769" width="25.5703125" style="58" customWidth="1"/>
    <col min="770" max="770" width="4" style="58" customWidth="1"/>
    <col min="771" max="771" width="0" style="58" hidden="1" customWidth="1"/>
    <col min="772" max="772" width="28.42578125" style="58" customWidth="1"/>
    <col min="773" max="773" width="15.42578125" style="58" customWidth="1"/>
    <col min="774" max="774" width="16.140625" style="58" customWidth="1"/>
    <col min="775" max="775" width="15.85546875" style="58" bestFit="1" customWidth="1"/>
    <col min="776" max="776" width="16.7109375" style="58" customWidth="1"/>
    <col min="777" max="777" width="11" style="58" customWidth="1"/>
    <col min="778" max="778" width="11.5703125" style="58" customWidth="1"/>
    <col min="779" max="1024" width="9.140625" style="58"/>
    <col min="1025" max="1025" width="25.5703125" style="58" customWidth="1"/>
    <col min="1026" max="1026" width="4" style="58" customWidth="1"/>
    <col min="1027" max="1027" width="0" style="58" hidden="1" customWidth="1"/>
    <col min="1028" max="1028" width="28.42578125" style="58" customWidth="1"/>
    <col min="1029" max="1029" width="15.42578125" style="58" customWidth="1"/>
    <col min="1030" max="1030" width="16.140625" style="58" customWidth="1"/>
    <col min="1031" max="1031" width="15.85546875" style="58" bestFit="1" customWidth="1"/>
    <col min="1032" max="1032" width="16.7109375" style="58" customWidth="1"/>
    <col min="1033" max="1033" width="11" style="58" customWidth="1"/>
    <col min="1034" max="1034" width="11.5703125" style="58" customWidth="1"/>
    <col min="1035" max="1280" width="9.140625" style="58"/>
    <col min="1281" max="1281" width="25.5703125" style="58" customWidth="1"/>
    <col min="1282" max="1282" width="4" style="58" customWidth="1"/>
    <col min="1283" max="1283" width="0" style="58" hidden="1" customWidth="1"/>
    <col min="1284" max="1284" width="28.42578125" style="58" customWidth="1"/>
    <col min="1285" max="1285" width="15.42578125" style="58" customWidth="1"/>
    <col min="1286" max="1286" width="16.140625" style="58" customWidth="1"/>
    <col min="1287" max="1287" width="15.85546875" style="58" bestFit="1" customWidth="1"/>
    <col min="1288" max="1288" width="16.7109375" style="58" customWidth="1"/>
    <col min="1289" max="1289" width="11" style="58" customWidth="1"/>
    <col min="1290" max="1290" width="11.5703125" style="58" customWidth="1"/>
    <col min="1291" max="1536" width="9.140625" style="58"/>
    <col min="1537" max="1537" width="25.5703125" style="58" customWidth="1"/>
    <col min="1538" max="1538" width="4" style="58" customWidth="1"/>
    <col min="1539" max="1539" width="0" style="58" hidden="1" customWidth="1"/>
    <col min="1540" max="1540" width="28.42578125" style="58" customWidth="1"/>
    <col min="1541" max="1541" width="15.42578125" style="58" customWidth="1"/>
    <col min="1542" max="1542" width="16.140625" style="58" customWidth="1"/>
    <col min="1543" max="1543" width="15.85546875" style="58" bestFit="1" customWidth="1"/>
    <col min="1544" max="1544" width="16.7109375" style="58" customWidth="1"/>
    <col min="1545" max="1545" width="11" style="58" customWidth="1"/>
    <col min="1546" max="1546" width="11.5703125" style="58" customWidth="1"/>
    <col min="1547" max="1792" width="9.140625" style="58"/>
    <col min="1793" max="1793" width="25.5703125" style="58" customWidth="1"/>
    <col min="1794" max="1794" width="4" style="58" customWidth="1"/>
    <col min="1795" max="1795" width="0" style="58" hidden="1" customWidth="1"/>
    <col min="1796" max="1796" width="28.42578125" style="58" customWidth="1"/>
    <col min="1797" max="1797" width="15.42578125" style="58" customWidth="1"/>
    <col min="1798" max="1798" width="16.140625" style="58" customWidth="1"/>
    <col min="1799" max="1799" width="15.85546875" style="58" bestFit="1" customWidth="1"/>
    <col min="1800" max="1800" width="16.7109375" style="58" customWidth="1"/>
    <col min="1801" max="1801" width="11" style="58" customWidth="1"/>
    <col min="1802" max="1802" width="11.5703125" style="58" customWidth="1"/>
    <col min="1803" max="2048" width="9.140625" style="58"/>
    <col min="2049" max="2049" width="25.5703125" style="58" customWidth="1"/>
    <col min="2050" max="2050" width="4" style="58" customWidth="1"/>
    <col min="2051" max="2051" width="0" style="58" hidden="1" customWidth="1"/>
    <col min="2052" max="2052" width="28.42578125" style="58" customWidth="1"/>
    <col min="2053" max="2053" width="15.42578125" style="58" customWidth="1"/>
    <col min="2054" max="2054" width="16.140625" style="58" customWidth="1"/>
    <col min="2055" max="2055" width="15.85546875" style="58" bestFit="1" customWidth="1"/>
    <col min="2056" max="2056" width="16.7109375" style="58" customWidth="1"/>
    <col min="2057" max="2057" width="11" style="58" customWidth="1"/>
    <col min="2058" max="2058" width="11.5703125" style="58" customWidth="1"/>
    <col min="2059" max="2304" width="9.140625" style="58"/>
    <col min="2305" max="2305" width="25.5703125" style="58" customWidth="1"/>
    <col min="2306" max="2306" width="4" style="58" customWidth="1"/>
    <col min="2307" max="2307" width="0" style="58" hidden="1" customWidth="1"/>
    <col min="2308" max="2308" width="28.42578125" style="58" customWidth="1"/>
    <col min="2309" max="2309" width="15.42578125" style="58" customWidth="1"/>
    <col min="2310" max="2310" width="16.140625" style="58" customWidth="1"/>
    <col min="2311" max="2311" width="15.85546875" style="58" bestFit="1" customWidth="1"/>
    <col min="2312" max="2312" width="16.7109375" style="58" customWidth="1"/>
    <col min="2313" max="2313" width="11" style="58" customWidth="1"/>
    <col min="2314" max="2314" width="11.5703125" style="58" customWidth="1"/>
    <col min="2315" max="2560" width="9.140625" style="58"/>
    <col min="2561" max="2561" width="25.5703125" style="58" customWidth="1"/>
    <col min="2562" max="2562" width="4" style="58" customWidth="1"/>
    <col min="2563" max="2563" width="0" style="58" hidden="1" customWidth="1"/>
    <col min="2564" max="2564" width="28.42578125" style="58" customWidth="1"/>
    <col min="2565" max="2565" width="15.42578125" style="58" customWidth="1"/>
    <col min="2566" max="2566" width="16.140625" style="58" customWidth="1"/>
    <col min="2567" max="2567" width="15.85546875" style="58" bestFit="1" customWidth="1"/>
    <col min="2568" max="2568" width="16.7109375" style="58" customWidth="1"/>
    <col min="2569" max="2569" width="11" style="58" customWidth="1"/>
    <col min="2570" max="2570" width="11.5703125" style="58" customWidth="1"/>
    <col min="2571" max="2816" width="9.140625" style="58"/>
    <col min="2817" max="2817" width="25.5703125" style="58" customWidth="1"/>
    <col min="2818" max="2818" width="4" style="58" customWidth="1"/>
    <col min="2819" max="2819" width="0" style="58" hidden="1" customWidth="1"/>
    <col min="2820" max="2820" width="28.42578125" style="58" customWidth="1"/>
    <col min="2821" max="2821" width="15.42578125" style="58" customWidth="1"/>
    <col min="2822" max="2822" width="16.140625" style="58" customWidth="1"/>
    <col min="2823" max="2823" width="15.85546875" style="58" bestFit="1" customWidth="1"/>
    <col min="2824" max="2824" width="16.7109375" style="58" customWidth="1"/>
    <col min="2825" max="2825" width="11" style="58" customWidth="1"/>
    <col min="2826" max="2826" width="11.5703125" style="58" customWidth="1"/>
    <col min="2827" max="3072" width="9.140625" style="58"/>
    <col min="3073" max="3073" width="25.5703125" style="58" customWidth="1"/>
    <col min="3074" max="3074" width="4" style="58" customWidth="1"/>
    <col min="3075" max="3075" width="0" style="58" hidden="1" customWidth="1"/>
    <col min="3076" max="3076" width="28.42578125" style="58" customWidth="1"/>
    <col min="3077" max="3077" width="15.42578125" style="58" customWidth="1"/>
    <col min="3078" max="3078" width="16.140625" style="58" customWidth="1"/>
    <col min="3079" max="3079" width="15.85546875" style="58" bestFit="1" customWidth="1"/>
    <col min="3080" max="3080" width="16.7109375" style="58" customWidth="1"/>
    <col min="3081" max="3081" width="11" style="58" customWidth="1"/>
    <col min="3082" max="3082" width="11.5703125" style="58" customWidth="1"/>
    <col min="3083" max="3328" width="9.140625" style="58"/>
    <col min="3329" max="3329" width="25.5703125" style="58" customWidth="1"/>
    <col min="3330" max="3330" width="4" style="58" customWidth="1"/>
    <col min="3331" max="3331" width="0" style="58" hidden="1" customWidth="1"/>
    <col min="3332" max="3332" width="28.42578125" style="58" customWidth="1"/>
    <col min="3333" max="3333" width="15.42578125" style="58" customWidth="1"/>
    <col min="3334" max="3334" width="16.140625" style="58" customWidth="1"/>
    <col min="3335" max="3335" width="15.85546875" style="58" bestFit="1" customWidth="1"/>
    <col min="3336" max="3336" width="16.7109375" style="58" customWidth="1"/>
    <col min="3337" max="3337" width="11" style="58" customWidth="1"/>
    <col min="3338" max="3338" width="11.5703125" style="58" customWidth="1"/>
    <col min="3339" max="3584" width="9.140625" style="58"/>
    <col min="3585" max="3585" width="25.5703125" style="58" customWidth="1"/>
    <col min="3586" max="3586" width="4" style="58" customWidth="1"/>
    <col min="3587" max="3587" width="0" style="58" hidden="1" customWidth="1"/>
    <col min="3588" max="3588" width="28.42578125" style="58" customWidth="1"/>
    <col min="3589" max="3589" width="15.42578125" style="58" customWidth="1"/>
    <col min="3590" max="3590" width="16.140625" style="58" customWidth="1"/>
    <col min="3591" max="3591" width="15.85546875" style="58" bestFit="1" customWidth="1"/>
    <col min="3592" max="3592" width="16.7109375" style="58" customWidth="1"/>
    <col min="3593" max="3593" width="11" style="58" customWidth="1"/>
    <col min="3594" max="3594" width="11.5703125" style="58" customWidth="1"/>
    <col min="3595" max="3840" width="9.140625" style="58"/>
    <col min="3841" max="3841" width="25.5703125" style="58" customWidth="1"/>
    <col min="3842" max="3842" width="4" style="58" customWidth="1"/>
    <col min="3843" max="3843" width="0" style="58" hidden="1" customWidth="1"/>
    <col min="3844" max="3844" width="28.42578125" style="58" customWidth="1"/>
    <col min="3845" max="3845" width="15.42578125" style="58" customWidth="1"/>
    <col min="3846" max="3846" width="16.140625" style="58" customWidth="1"/>
    <col min="3847" max="3847" width="15.85546875" style="58" bestFit="1" customWidth="1"/>
    <col min="3848" max="3848" width="16.7109375" style="58" customWidth="1"/>
    <col min="3849" max="3849" width="11" style="58" customWidth="1"/>
    <col min="3850" max="3850" width="11.5703125" style="58" customWidth="1"/>
    <col min="3851" max="4096" width="9.140625" style="58"/>
    <col min="4097" max="4097" width="25.5703125" style="58" customWidth="1"/>
    <col min="4098" max="4098" width="4" style="58" customWidth="1"/>
    <col min="4099" max="4099" width="0" style="58" hidden="1" customWidth="1"/>
    <col min="4100" max="4100" width="28.42578125" style="58" customWidth="1"/>
    <col min="4101" max="4101" width="15.42578125" style="58" customWidth="1"/>
    <col min="4102" max="4102" width="16.140625" style="58" customWidth="1"/>
    <col min="4103" max="4103" width="15.85546875" style="58" bestFit="1" customWidth="1"/>
    <col min="4104" max="4104" width="16.7109375" style="58" customWidth="1"/>
    <col min="4105" max="4105" width="11" style="58" customWidth="1"/>
    <col min="4106" max="4106" width="11.5703125" style="58" customWidth="1"/>
    <col min="4107" max="4352" width="9.140625" style="58"/>
    <col min="4353" max="4353" width="25.5703125" style="58" customWidth="1"/>
    <col min="4354" max="4354" width="4" style="58" customWidth="1"/>
    <col min="4355" max="4355" width="0" style="58" hidden="1" customWidth="1"/>
    <col min="4356" max="4356" width="28.42578125" style="58" customWidth="1"/>
    <col min="4357" max="4357" width="15.42578125" style="58" customWidth="1"/>
    <col min="4358" max="4358" width="16.140625" style="58" customWidth="1"/>
    <col min="4359" max="4359" width="15.85546875" style="58" bestFit="1" customWidth="1"/>
    <col min="4360" max="4360" width="16.7109375" style="58" customWidth="1"/>
    <col min="4361" max="4361" width="11" style="58" customWidth="1"/>
    <col min="4362" max="4362" width="11.5703125" style="58" customWidth="1"/>
    <col min="4363" max="4608" width="9.140625" style="58"/>
    <col min="4609" max="4609" width="25.5703125" style="58" customWidth="1"/>
    <col min="4610" max="4610" width="4" style="58" customWidth="1"/>
    <col min="4611" max="4611" width="0" style="58" hidden="1" customWidth="1"/>
    <col min="4612" max="4612" width="28.42578125" style="58" customWidth="1"/>
    <col min="4613" max="4613" width="15.42578125" style="58" customWidth="1"/>
    <col min="4614" max="4614" width="16.140625" style="58" customWidth="1"/>
    <col min="4615" max="4615" width="15.85546875" style="58" bestFit="1" customWidth="1"/>
    <col min="4616" max="4616" width="16.7109375" style="58" customWidth="1"/>
    <col min="4617" max="4617" width="11" style="58" customWidth="1"/>
    <col min="4618" max="4618" width="11.5703125" style="58" customWidth="1"/>
    <col min="4619" max="4864" width="9.140625" style="58"/>
    <col min="4865" max="4865" width="25.5703125" style="58" customWidth="1"/>
    <col min="4866" max="4866" width="4" style="58" customWidth="1"/>
    <col min="4867" max="4867" width="0" style="58" hidden="1" customWidth="1"/>
    <col min="4868" max="4868" width="28.42578125" style="58" customWidth="1"/>
    <col min="4869" max="4869" width="15.42578125" style="58" customWidth="1"/>
    <col min="4870" max="4870" width="16.140625" style="58" customWidth="1"/>
    <col min="4871" max="4871" width="15.85546875" style="58" bestFit="1" customWidth="1"/>
    <col min="4872" max="4872" width="16.7109375" style="58" customWidth="1"/>
    <col min="4873" max="4873" width="11" style="58" customWidth="1"/>
    <col min="4874" max="4874" width="11.5703125" style="58" customWidth="1"/>
    <col min="4875" max="5120" width="9.140625" style="58"/>
    <col min="5121" max="5121" width="25.5703125" style="58" customWidth="1"/>
    <col min="5122" max="5122" width="4" style="58" customWidth="1"/>
    <col min="5123" max="5123" width="0" style="58" hidden="1" customWidth="1"/>
    <col min="5124" max="5124" width="28.42578125" style="58" customWidth="1"/>
    <col min="5125" max="5125" width="15.42578125" style="58" customWidth="1"/>
    <col min="5126" max="5126" width="16.140625" style="58" customWidth="1"/>
    <col min="5127" max="5127" width="15.85546875" style="58" bestFit="1" customWidth="1"/>
    <col min="5128" max="5128" width="16.7109375" style="58" customWidth="1"/>
    <col min="5129" max="5129" width="11" style="58" customWidth="1"/>
    <col min="5130" max="5130" width="11.5703125" style="58" customWidth="1"/>
    <col min="5131" max="5376" width="9.140625" style="58"/>
    <col min="5377" max="5377" width="25.5703125" style="58" customWidth="1"/>
    <col min="5378" max="5378" width="4" style="58" customWidth="1"/>
    <col min="5379" max="5379" width="0" style="58" hidden="1" customWidth="1"/>
    <col min="5380" max="5380" width="28.42578125" style="58" customWidth="1"/>
    <col min="5381" max="5381" width="15.42578125" style="58" customWidth="1"/>
    <col min="5382" max="5382" width="16.140625" style="58" customWidth="1"/>
    <col min="5383" max="5383" width="15.85546875" style="58" bestFit="1" customWidth="1"/>
    <col min="5384" max="5384" width="16.7109375" style="58" customWidth="1"/>
    <col min="5385" max="5385" width="11" style="58" customWidth="1"/>
    <col min="5386" max="5386" width="11.5703125" style="58" customWidth="1"/>
    <col min="5387" max="5632" width="9.140625" style="58"/>
    <col min="5633" max="5633" width="25.5703125" style="58" customWidth="1"/>
    <col min="5634" max="5634" width="4" style="58" customWidth="1"/>
    <col min="5635" max="5635" width="0" style="58" hidden="1" customWidth="1"/>
    <col min="5636" max="5636" width="28.42578125" style="58" customWidth="1"/>
    <col min="5637" max="5637" width="15.42578125" style="58" customWidth="1"/>
    <col min="5638" max="5638" width="16.140625" style="58" customWidth="1"/>
    <col min="5639" max="5639" width="15.85546875" style="58" bestFit="1" customWidth="1"/>
    <col min="5640" max="5640" width="16.7109375" style="58" customWidth="1"/>
    <col min="5641" max="5641" width="11" style="58" customWidth="1"/>
    <col min="5642" max="5642" width="11.5703125" style="58" customWidth="1"/>
    <col min="5643" max="5888" width="9.140625" style="58"/>
    <col min="5889" max="5889" width="25.5703125" style="58" customWidth="1"/>
    <col min="5890" max="5890" width="4" style="58" customWidth="1"/>
    <col min="5891" max="5891" width="0" style="58" hidden="1" customWidth="1"/>
    <col min="5892" max="5892" width="28.42578125" style="58" customWidth="1"/>
    <col min="5893" max="5893" width="15.42578125" style="58" customWidth="1"/>
    <col min="5894" max="5894" width="16.140625" style="58" customWidth="1"/>
    <col min="5895" max="5895" width="15.85546875" style="58" bestFit="1" customWidth="1"/>
    <col min="5896" max="5896" width="16.7109375" style="58" customWidth="1"/>
    <col min="5897" max="5897" width="11" style="58" customWidth="1"/>
    <col min="5898" max="5898" width="11.5703125" style="58" customWidth="1"/>
    <col min="5899" max="6144" width="9.140625" style="58"/>
    <col min="6145" max="6145" width="25.5703125" style="58" customWidth="1"/>
    <col min="6146" max="6146" width="4" style="58" customWidth="1"/>
    <col min="6147" max="6147" width="0" style="58" hidden="1" customWidth="1"/>
    <col min="6148" max="6148" width="28.42578125" style="58" customWidth="1"/>
    <col min="6149" max="6149" width="15.42578125" style="58" customWidth="1"/>
    <col min="6150" max="6150" width="16.140625" style="58" customWidth="1"/>
    <col min="6151" max="6151" width="15.85546875" style="58" bestFit="1" customWidth="1"/>
    <col min="6152" max="6152" width="16.7109375" style="58" customWidth="1"/>
    <col min="6153" max="6153" width="11" style="58" customWidth="1"/>
    <col min="6154" max="6154" width="11.5703125" style="58" customWidth="1"/>
    <col min="6155" max="6400" width="9.140625" style="58"/>
    <col min="6401" max="6401" width="25.5703125" style="58" customWidth="1"/>
    <col min="6402" max="6402" width="4" style="58" customWidth="1"/>
    <col min="6403" max="6403" width="0" style="58" hidden="1" customWidth="1"/>
    <col min="6404" max="6404" width="28.42578125" style="58" customWidth="1"/>
    <col min="6405" max="6405" width="15.42578125" style="58" customWidth="1"/>
    <col min="6406" max="6406" width="16.140625" style="58" customWidth="1"/>
    <col min="6407" max="6407" width="15.85546875" style="58" bestFit="1" customWidth="1"/>
    <col min="6408" max="6408" width="16.7109375" style="58" customWidth="1"/>
    <col min="6409" max="6409" width="11" style="58" customWidth="1"/>
    <col min="6410" max="6410" width="11.5703125" style="58" customWidth="1"/>
    <col min="6411" max="6656" width="9.140625" style="58"/>
    <col min="6657" max="6657" width="25.5703125" style="58" customWidth="1"/>
    <col min="6658" max="6658" width="4" style="58" customWidth="1"/>
    <col min="6659" max="6659" width="0" style="58" hidden="1" customWidth="1"/>
    <col min="6660" max="6660" width="28.42578125" style="58" customWidth="1"/>
    <col min="6661" max="6661" width="15.42578125" style="58" customWidth="1"/>
    <col min="6662" max="6662" width="16.140625" style="58" customWidth="1"/>
    <col min="6663" max="6663" width="15.85546875" style="58" bestFit="1" customWidth="1"/>
    <col min="6664" max="6664" width="16.7109375" style="58" customWidth="1"/>
    <col min="6665" max="6665" width="11" style="58" customWidth="1"/>
    <col min="6666" max="6666" width="11.5703125" style="58" customWidth="1"/>
    <col min="6667" max="6912" width="9.140625" style="58"/>
    <col min="6913" max="6913" width="25.5703125" style="58" customWidth="1"/>
    <col min="6914" max="6914" width="4" style="58" customWidth="1"/>
    <col min="6915" max="6915" width="0" style="58" hidden="1" customWidth="1"/>
    <col min="6916" max="6916" width="28.42578125" style="58" customWidth="1"/>
    <col min="6917" max="6917" width="15.42578125" style="58" customWidth="1"/>
    <col min="6918" max="6918" width="16.140625" style="58" customWidth="1"/>
    <col min="6919" max="6919" width="15.85546875" style="58" bestFit="1" customWidth="1"/>
    <col min="6920" max="6920" width="16.7109375" style="58" customWidth="1"/>
    <col min="6921" max="6921" width="11" style="58" customWidth="1"/>
    <col min="6922" max="6922" width="11.5703125" style="58" customWidth="1"/>
    <col min="6923" max="7168" width="9.140625" style="58"/>
    <col min="7169" max="7169" width="25.5703125" style="58" customWidth="1"/>
    <col min="7170" max="7170" width="4" style="58" customWidth="1"/>
    <col min="7171" max="7171" width="0" style="58" hidden="1" customWidth="1"/>
    <col min="7172" max="7172" width="28.42578125" style="58" customWidth="1"/>
    <col min="7173" max="7173" width="15.42578125" style="58" customWidth="1"/>
    <col min="7174" max="7174" width="16.140625" style="58" customWidth="1"/>
    <col min="7175" max="7175" width="15.85546875" style="58" bestFit="1" customWidth="1"/>
    <col min="7176" max="7176" width="16.7109375" style="58" customWidth="1"/>
    <col min="7177" max="7177" width="11" style="58" customWidth="1"/>
    <col min="7178" max="7178" width="11.5703125" style="58" customWidth="1"/>
    <col min="7179" max="7424" width="9.140625" style="58"/>
    <col min="7425" max="7425" width="25.5703125" style="58" customWidth="1"/>
    <col min="7426" max="7426" width="4" style="58" customWidth="1"/>
    <col min="7427" max="7427" width="0" style="58" hidden="1" customWidth="1"/>
    <col min="7428" max="7428" width="28.42578125" style="58" customWidth="1"/>
    <col min="7429" max="7429" width="15.42578125" style="58" customWidth="1"/>
    <col min="7430" max="7430" width="16.140625" style="58" customWidth="1"/>
    <col min="7431" max="7431" width="15.85546875" style="58" bestFit="1" customWidth="1"/>
    <col min="7432" max="7432" width="16.7109375" style="58" customWidth="1"/>
    <col min="7433" max="7433" width="11" style="58" customWidth="1"/>
    <col min="7434" max="7434" width="11.5703125" style="58" customWidth="1"/>
    <col min="7435" max="7680" width="9.140625" style="58"/>
    <col min="7681" max="7681" width="25.5703125" style="58" customWidth="1"/>
    <col min="7682" max="7682" width="4" style="58" customWidth="1"/>
    <col min="7683" max="7683" width="0" style="58" hidden="1" customWidth="1"/>
    <col min="7684" max="7684" width="28.42578125" style="58" customWidth="1"/>
    <col min="7685" max="7685" width="15.42578125" style="58" customWidth="1"/>
    <col min="7686" max="7686" width="16.140625" style="58" customWidth="1"/>
    <col min="7687" max="7687" width="15.85546875" style="58" bestFit="1" customWidth="1"/>
    <col min="7688" max="7688" width="16.7109375" style="58" customWidth="1"/>
    <col min="7689" max="7689" width="11" style="58" customWidth="1"/>
    <col min="7690" max="7690" width="11.5703125" style="58" customWidth="1"/>
    <col min="7691" max="7936" width="9.140625" style="58"/>
    <col min="7937" max="7937" width="25.5703125" style="58" customWidth="1"/>
    <col min="7938" max="7938" width="4" style="58" customWidth="1"/>
    <col min="7939" max="7939" width="0" style="58" hidden="1" customWidth="1"/>
    <col min="7940" max="7940" width="28.42578125" style="58" customWidth="1"/>
    <col min="7941" max="7941" width="15.42578125" style="58" customWidth="1"/>
    <col min="7942" max="7942" width="16.140625" style="58" customWidth="1"/>
    <col min="7943" max="7943" width="15.85546875" style="58" bestFit="1" customWidth="1"/>
    <col min="7944" max="7944" width="16.7109375" style="58" customWidth="1"/>
    <col min="7945" max="7945" width="11" style="58" customWidth="1"/>
    <col min="7946" max="7946" width="11.5703125" style="58" customWidth="1"/>
    <col min="7947" max="8192" width="9.140625" style="58"/>
    <col min="8193" max="8193" width="25.5703125" style="58" customWidth="1"/>
    <col min="8194" max="8194" width="4" style="58" customWidth="1"/>
    <col min="8195" max="8195" width="0" style="58" hidden="1" customWidth="1"/>
    <col min="8196" max="8196" width="28.42578125" style="58" customWidth="1"/>
    <col min="8197" max="8197" width="15.42578125" style="58" customWidth="1"/>
    <col min="8198" max="8198" width="16.140625" style="58" customWidth="1"/>
    <col min="8199" max="8199" width="15.85546875" style="58" bestFit="1" customWidth="1"/>
    <col min="8200" max="8200" width="16.7109375" style="58" customWidth="1"/>
    <col min="8201" max="8201" width="11" style="58" customWidth="1"/>
    <col min="8202" max="8202" width="11.5703125" style="58" customWidth="1"/>
    <col min="8203" max="8448" width="9.140625" style="58"/>
    <col min="8449" max="8449" width="25.5703125" style="58" customWidth="1"/>
    <col min="8450" max="8450" width="4" style="58" customWidth="1"/>
    <col min="8451" max="8451" width="0" style="58" hidden="1" customWidth="1"/>
    <col min="8452" max="8452" width="28.42578125" style="58" customWidth="1"/>
    <col min="8453" max="8453" width="15.42578125" style="58" customWidth="1"/>
    <col min="8454" max="8454" width="16.140625" style="58" customWidth="1"/>
    <col min="8455" max="8455" width="15.85546875" style="58" bestFit="1" customWidth="1"/>
    <col min="8456" max="8456" width="16.7109375" style="58" customWidth="1"/>
    <col min="8457" max="8457" width="11" style="58" customWidth="1"/>
    <col min="8458" max="8458" width="11.5703125" style="58" customWidth="1"/>
    <col min="8459" max="8704" width="9.140625" style="58"/>
    <col min="8705" max="8705" width="25.5703125" style="58" customWidth="1"/>
    <col min="8706" max="8706" width="4" style="58" customWidth="1"/>
    <col min="8707" max="8707" width="0" style="58" hidden="1" customWidth="1"/>
    <col min="8708" max="8708" width="28.42578125" style="58" customWidth="1"/>
    <col min="8709" max="8709" width="15.42578125" style="58" customWidth="1"/>
    <col min="8710" max="8710" width="16.140625" style="58" customWidth="1"/>
    <col min="8711" max="8711" width="15.85546875" style="58" bestFit="1" customWidth="1"/>
    <col min="8712" max="8712" width="16.7109375" style="58" customWidth="1"/>
    <col min="8713" max="8713" width="11" style="58" customWidth="1"/>
    <col min="8714" max="8714" width="11.5703125" style="58" customWidth="1"/>
    <col min="8715" max="8960" width="9.140625" style="58"/>
    <col min="8961" max="8961" width="25.5703125" style="58" customWidth="1"/>
    <col min="8962" max="8962" width="4" style="58" customWidth="1"/>
    <col min="8963" max="8963" width="0" style="58" hidden="1" customWidth="1"/>
    <col min="8964" max="8964" width="28.42578125" style="58" customWidth="1"/>
    <col min="8965" max="8965" width="15.42578125" style="58" customWidth="1"/>
    <col min="8966" max="8966" width="16.140625" style="58" customWidth="1"/>
    <col min="8967" max="8967" width="15.85546875" style="58" bestFit="1" customWidth="1"/>
    <col min="8968" max="8968" width="16.7109375" style="58" customWidth="1"/>
    <col min="8969" max="8969" width="11" style="58" customWidth="1"/>
    <col min="8970" max="8970" width="11.5703125" style="58" customWidth="1"/>
    <col min="8971" max="9216" width="9.140625" style="58"/>
    <col min="9217" max="9217" width="25.5703125" style="58" customWidth="1"/>
    <col min="9218" max="9218" width="4" style="58" customWidth="1"/>
    <col min="9219" max="9219" width="0" style="58" hidden="1" customWidth="1"/>
    <col min="9220" max="9220" width="28.42578125" style="58" customWidth="1"/>
    <col min="9221" max="9221" width="15.42578125" style="58" customWidth="1"/>
    <col min="9222" max="9222" width="16.140625" style="58" customWidth="1"/>
    <col min="9223" max="9223" width="15.85546875" style="58" bestFit="1" customWidth="1"/>
    <col min="9224" max="9224" width="16.7109375" style="58" customWidth="1"/>
    <col min="9225" max="9225" width="11" style="58" customWidth="1"/>
    <col min="9226" max="9226" width="11.5703125" style="58" customWidth="1"/>
    <col min="9227" max="9472" width="9.140625" style="58"/>
    <col min="9473" max="9473" width="25.5703125" style="58" customWidth="1"/>
    <col min="9474" max="9474" width="4" style="58" customWidth="1"/>
    <col min="9475" max="9475" width="0" style="58" hidden="1" customWidth="1"/>
    <col min="9476" max="9476" width="28.42578125" style="58" customWidth="1"/>
    <col min="9477" max="9477" width="15.42578125" style="58" customWidth="1"/>
    <col min="9478" max="9478" width="16.140625" style="58" customWidth="1"/>
    <col min="9479" max="9479" width="15.85546875" style="58" bestFit="1" customWidth="1"/>
    <col min="9480" max="9480" width="16.7109375" style="58" customWidth="1"/>
    <col min="9481" max="9481" width="11" style="58" customWidth="1"/>
    <col min="9482" max="9482" width="11.5703125" style="58" customWidth="1"/>
    <col min="9483" max="9728" width="9.140625" style="58"/>
    <col min="9729" max="9729" width="25.5703125" style="58" customWidth="1"/>
    <col min="9730" max="9730" width="4" style="58" customWidth="1"/>
    <col min="9731" max="9731" width="0" style="58" hidden="1" customWidth="1"/>
    <col min="9732" max="9732" width="28.42578125" style="58" customWidth="1"/>
    <col min="9733" max="9733" width="15.42578125" style="58" customWidth="1"/>
    <col min="9734" max="9734" width="16.140625" style="58" customWidth="1"/>
    <col min="9735" max="9735" width="15.85546875" style="58" bestFit="1" customWidth="1"/>
    <col min="9736" max="9736" width="16.7109375" style="58" customWidth="1"/>
    <col min="9737" max="9737" width="11" style="58" customWidth="1"/>
    <col min="9738" max="9738" width="11.5703125" style="58" customWidth="1"/>
    <col min="9739" max="9984" width="9.140625" style="58"/>
    <col min="9985" max="9985" width="25.5703125" style="58" customWidth="1"/>
    <col min="9986" max="9986" width="4" style="58" customWidth="1"/>
    <col min="9987" max="9987" width="0" style="58" hidden="1" customWidth="1"/>
    <col min="9988" max="9988" width="28.42578125" style="58" customWidth="1"/>
    <col min="9989" max="9989" width="15.42578125" style="58" customWidth="1"/>
    <col min="9990" max="9990" width="16.140625" style="58" customWidth="1"/>
    <col min="9991" max="9991" width="15.85546875" style="58" bestFit="1" customWidth="1"/>
    <col min="9992" max="9992" width="16.7109375" style="58" customWidth="1"/>
    <col min="9993" max="9993" width="11" style="58" customWidth="1"/>
    <col min="9994" max="9994" width="11.5703125" style="58" customWidth="1"/>
    <col min="9995" max="10240" width="9.140625" style="58"/>
    <col min="10241" max="10241" width="25.5703125" style="58" customWidth="1"/>
    <col min="10242" max="10242" width="4" style="58" customWidth="1"/>
    <col min="10243" max="10243" width="0" style="58" hidden="1" customWidth="1"/>
    <col min="10244" max="10244" width="28.42578125" style="58" customWidth="1"/>
    <col min="10245" max="10245" width="15.42578125" style="58" customWidth="1"/>
    <col min="10246" max="10246" width="16.140625" style="58" customWidth="1"/>
    <col min="10247" max="10247" width="15.85546875" style="58" bestFit="1" customWidth="1"/>
    <col min="10248" max="10248" width="16.7109375" style="58" customWidth="1"/>
    <col min="10249" max="10249" width="11" style="58" customWidth="1"/>
    <col min="10250" max="10250" width="11.5703125" style="58" customWidth="1"/>
    <col min="10251" max="10496" width="9.140625" style="58"/>
    <col min="10497" max="10497" width="25.5703125" style="58" customWidth="1"/>
    <col min="10498" max="10498" width="4" style="58" customWidth="1"/>
    <col min="10499" max="10499" width="0" style="58" hidden="1" customWidth="1"/>
    <col min="10500" max="10500" width="28.42578125" style="58" customWidth="1"/>
    <col min="10501" max="10501" width="15.42578125" style="58" customWidth="1"/>
    <col min="10502" max="10502" width="16.140625" style="58" customWidth="1"/>
    <col min="10503" max="10503" width="15.85546875" style="58" bestFit="1" customWidth="1"/>
    <col min="10504" max="10504" width="16.7109375" style="58" customWidth="1"/>
    <col min="10505" max="10505" width="11" style="58" customWidth="1"/>
    <col min="10506" max="10506" width="11.5703125" style="58" customWidth="1"/>
    <col min="10507" max="10752" width="9.140625" style="58"/>
    <col min="10753" max="10753" width="25.5703125" style="58" customWidth="1"/>
    <col min="10754" max="10754" width="4" style="58" customWidth="1"/>
    <col min="10755" max="10755" width="0" style="58" hidden="1" customWidth="1"/>
    <col min="10756" max="10756" width="28.42578125" style="58" customWidth="1"/>
    <col min="10757" max="10757" width="15.42578125" style="58" customWidth="1"/>
    <col min="10758" max="10758" width="16.140625" style="58" customWidth="1"/>
    <col min="10759" max="10759" width="15.85546875" style="58" bestFit="1" customWidth="1"/>
    <col min="10760" max="10760" width="16.7109375" style="58" customWidth="1"/>
    <col min="10761" max="10761" width="11" style="58" customWidth="1"/>
    <col min="10762" max="10762" width="11.5703125" style="58" customWidth="1"/>
    <col min="10763" max="11008" width="9.140625" style="58"/>
    <col min="11009" max="11009" width="25.5703125" style="58" customWidth="1"/>
    <col min="11010" max="11010" width="4" style="58" customWidth="1"/>
    <col min="11011" max="11011" width="0" style="58" hidden="1" customWidth="1"/>
    <col min="11012" max="11012" width="28.42578125" style="58" customWidth="1"/>
    <col min="11013" max="11013" width="15.42578125" style="58" customWidth="1"/>
    <col min="11014" max="11014" width="16.140625" style="58" customWidth="1"/>
    <col min="11015" max="11015" width="15.85546875" style="58" bestFit="1" customWidth="1"/>
    <col min="11016" max="11016" width="16.7109375" style="58" customWidth="1"/>
    <col min="11017" max="11017" width="11" style="58" customWidth="1"/>
    <col min="11018" max="11018" width="11.5703125" style="58" customWidth="1"/>
    <col min="11019" max="11264" width="9.140625" style="58"/>
    <col min="11265" max="11265" width="25.5703125" style="58" customWidth="1"/>
    <col min="11266" max="11266" width="4" style="58" customWidth="1"/>
    <col min="11267" max="11267" width="0" style="58" hidden="1" customWidth="1"/>
    <col min="11268" max="11268" width="28.42578125" style="58" customWidth="1"/>
    <col min="11269" max="11269" width="15.42578125" style="58" customWidth="1"/>
    <col min="11270" max="11270" width="16.140625" style="58" customWidth="1"/>
    <col min="11271" max="11271" width="15.85546875" style="58" bestFit="1" customWidth="1"/>
    <col min="11272" max="11272" width="16.7109375" style="58" customWidth="1"/>
    <col min="11273" max="11273" width="11" style="58" customWidth="1"/>
    <col min="11274" max="11274" width="11.5703125" style="58" customWidth="1"/>
    <col min="11275" max="11520" width="9.140625" style="58"/>
    <col min="11521" max="11521" width="25.5703125" style="58" customWidth="1"/>
    <col min="11522" max="11522" width="4" style="58" customWidth="1"/>
    <col min="11523" max="11523" width="0" style="58" hidden="1" customWidth="1"/>
    <col min="11524" max="11524" width="28.42578125" style="58" customWidth="1"/>
    <col min="11525" max="11525" width="15.42578125" style="58" customWidth="1"/>
    <col min="11526" max="11526" width="16.140625" style="58" customWidth="1"/>
    <col min="11527" max="11527" width="15.85546875" style="58" bestFit="1" customWidth="1"/>
    <col min="11528" max="11528" width="16.7109375" style="58" customWidth="1"/>
    <col min="11529" max="11529" width="11" style="58" customWidth="1"/>
    <col min="11530" max="11530" width="11.5703125" style="58" customWidth="1"/>
    <col min="11531" max="11776" width="9.140625" style="58"/>
    <col min="11777" max="11777" width="25.5703125" style="58" customWidth="1"/>
    <col min="11778" max="11778" width="4" style="58" customWidth="1"/>
    <col min="11779" max="11779" width="0" style="58" hidden="1" customWidth="1"/>
    <col min="11780" max="11780" width="28.42578125" style="58" customWidth="1"/>
    <col min="11781" max="11781" width="15.42578125" style="58" customWidth="1"/>
    <col min="11782" max="11782" width="16.140625" style="58" customWidth="1"/>
    <col min="11783" max="11783" width="15.85546875" style="58" bestFit="1" customWidth="1"/>
    <col min="11784" max="11784" width="16.7109375" style="58" customWidth="1"/>
    <col min="11785" max="11785" width="11" style="58" customWidth="1"/>
    <col min="11786" max="11786" width="11.5703125" style="58" customWidth="1"/>
    <col min="11787" max="12032" width="9.140625" style="58"/>
    <col min="12033" max="12033" width="25.5703125" style="58" customWidth="1"/>
    <col min="12034" max="12034" width="4" style="58" customWidth="1"/>
    <col min="12035" max="12035" width="0" style="58" hidden="1" customWidth="1"/>
    <col min="12036" max="12036" width="28.42578125" style="58" customWidth="1"/>
    <col min="12037" max="12037" width="15.42578125" style="58" customWidth="1"/>
    <col min="12038" max="12038" width="16.140625" style="58" customWidth="1"/>
    <col min="12039" max="12039" width="15.85546875" style="58" bestFit="1" customWidth="1"/>
    <col min="12040" max="12040" width="16.7109375" style="58" customWidth="1"/>
    <col min="12041" max="12041" width="11" style="58" customWidth="1"/>
    <col min="12042" max="12042" width="11.5703125" style="58" customWidth="1"/>
    <col min="12043" max="12288" width="9.140625" style="58"/>
    <col min="12289" max="12289" width="25.5703125" style="58" customWidth="1"/>
    <col min="12290" max="12290" width="4" style="58" customWidth="1"/>
    <col min="12291" max="12291" width="0" style="58" hidden="1" customWidth="1"/>
    <col min="12292" max="12292" width="28.42578125" style="58" customWidth="1"/>
    <col min="12293" max="12293" width="15.42578125" style="58" customWidth="1"/>
    <col min="12294" max="12294" width="16.140625" style="58" customWidth="1"/>
    <col min="12295" max="12295" width="15.85546875" style="58" bestFit="1" customWidth="1"/>
    <col min="12296" max="12296" width="16.7109375" style="58" customWidth="1"/>
    <col min="12297" max="12297" width="11" style="58" customWidth="1"/>
    <col min="12298" max="12298" width="11.5703125" style="58" customWidth="1"/>
    <col min="12299" max="12544" width="9.140625" style="58"/>
    <col min="12545" max="12545" width="25.5703125" style="58" customWidth="1"/>
    <col min="12546" max="12546" width="4" style="58" customWidth="1"/>
    <col min="12547" max="12547" width="0" style="58" hidden="1" customWidth="1"/>
    <col min="12548" max="12548" width="28.42578125" style="58" customWidth="1"/>
    <col min="12549" max="12549" width="15.42578125" style="58" customWidth="1"/>
    <col min="12550" max="12550" width="16.140625" style="58" customWidth="1"/>
    <col min="12551" max="12551" width="15.85546875" style="58" bestFit="1" customWidth="1"/>
    <col min="12552" max="12552" width="16.7109375" style="58" customWidth="1"/>
    <col min="12553" max="12553" width="11" style="58" customWidth="1"/>
    <col min="12554" max="12554" width="11.5703125" style="58" customWidth="1"/>
    <col min="12555" max="12800" width="9.140625" style="58"/>
    <col min="12801" max="12801" width="25.5703125" style="58" customWidth="1"/>
    <col min="12802" max="12802" width="4" style="58" customWidth="1"/>
    <col min="12803" max="12803" width="0" style="58" hidden="1" customWidth="1"/>
    <col min="12804" max="12804" width="28.42578125" style="58" customWidth="1"/>
    <col min="12805" max="12805" width="15.42578125" style="58" customWidth="1"/>
    <col min="12806" max="12806" width="16.140625" style="58" customWidth="1"/>
    <col min="12807" max="12807" width="15.85546875" style="58" bestFit="1" customWidth="1"/>
    <col min="12808" max="12808" width="16.7109375" style="58" customWidth="1"/>
    <col min="12809" max="12809" width="11" style="58" customWidth="1"/>
    <col min="12810" max="12810" width="11.5703125" style="58" customWidth="1"/>
    <col min="12811" max="13056" width="9.140625" style="58"/>
    <col min="13057" max="13057" width="25.5703125" style="58" customWidth="1"/>
    <col min="13058" max="13058" width="4" style="58" customWidth="1"/>
    <col min="13059" max="13059" width="0" style="58" hidden="1" customWidth="1"/>
    <col min="13060" max="13060" width="28.42578125" style="58" customWidth="1"/>
    <col min="13061" max="13061" width="15.42578125" style="58" customWidth="1"/>
    <col min="13062" max="13062" width="16.140625" style="58" customWidth="1"/>
    <col min="13063" max="13063" width="15.85546875" style="58" bestFit="1" customWidth="1"/>
    <col min="13064" max="13064" width="16.7109375" style="58" customWidth="1"/>
    <col min="13065" max="13065" width="11" style="58" customWidth="1"/>
    <col min="13066" max="13066" width="11.5703125" style="58" customWidth="1"/>
    <col min="13067" max="13312" width="9.140625" style="58"/>
    <col min="13313" max="13313" width="25.5703125" style="58" customWidth="1"/>
    <col min="13314" max="13314" width="4" style="58" customWidth="1"/>
    <col min="13315" max="13315" width="0" style="58" hidden="1" customWidth="1"/>
    <col min="13316" max="13316" width="28.42578125" style="58" customWidth="1"/>
    <col min="13317" max="13317" width="15.42578125" style="58" customWidth="1"/>
    <col min="13318" max="13318" width="16.140625" style="58" customWidth="1"/>
    <col min="13319" max="13319" width="15.85546875" style="58" bestFit="1" customWidth="1"/>
    <col min="13320" max="13320" width="16.7109375" style="58" customWidth="1"/>
    <col min="13321" max="13321" width="11" style="58" customWidth="1"/>
    <col min="13322" max="13322" width="11.5703125" style="58" customWidth="1"/>
    <col min="13323" max="13568" width="9.140625" style="58"/>
    <col min="13569" max="13569" width="25.5703125" style="58" customWidth="1"/>
    <col min="13570" max="13570" width="4" style="58" customWidth="1"/>
    <col min="13571" max="13571" width="0" style="58" hidden="1" customWidth="1"/>
    <col min="13572" max="13572" width="28.42578125" style="58" customWidth="1"/>
    <col min="13573" max="13573" width="15.42578125" style="58" customWidth="1"/>
    <col min="13574" max="13574" width="16.140625" style="58" customWidth="1"/>
    <col min="13575" max="13575" width="15.85546875" style="58" bestFit="1" customWidth="1"/>
    <col min="13576" max="13576" width="16.7109375" style="58" customWidth="1"/>
    <col min="13577" max="13577" width="11" style="58" customWidth="1"/>
    <col min="13578" max="13578" width="11.5703125" style="58" customWidth="1"/>
    <col min="13579" max="13824" width="9.140625" style="58"/>
    <col min="13825" max="13825" width="25.5703125" style="58" customWidth="1"/>
    <col min="13826" max="13826" width="4" style="58" customWidth="1"/>
    <col min="13827" max="13827" width="0" style="58" hidden="1" customWidth="1"/>
    <col min="13828" max="13828" width="28.42578125" style="58" customWidth="1"/>
    <col min="13829" max="13829" width="15.42578125" style="58" customWidth="1"/>
    <col min="13830" max="13830" width="16.140625" style="58" customWidth="1"/>
    <col min="13831" max="13831" width="15.85546875" style="58" bestFit="1" customWidth="1"/>
    <col min="13832" max="13832" width="16.7109375" style="58" customWidth="1"/>
    <col min="13833" max="13833" width="11" style="58" customWidth="1"/>
    <col min="13834" max="13834" width="11.5703125" style="58" customWidth="1"/>
    <col min="13835" max="14080" width="9.140625" style="58"/>
    <col min="14081" max="14081" width="25.5703125" style="58" customWidth="1"/>
    <col min="14082" max="14082" width="4" style="58" customWidth="1"/>
    <col min="14083" max="14083" width="0" style="58" hidden="1" customWidth="1"/>
    <col min="14084" max="14084" width="28.42578125" style="58" customWidth="1"/>
    <col min="14085" max="14085" width="15.42578125" style="58" customWidth="1"/>
    <col min="14086" max="14086" width="16.140625" style="58" customWidth="1"/>
    <col min="14087" max="14087" width="15.85546875" style="58" bestFit="1" customWidth="1"/>
    <col min="14088" max="14088" width="16.7109375" style="58" customWidth="1"/>
    <col min="14089" max="14089" width="11" style="58" customWidth="1"/>
    <col min="14090" max="14090" width="11.5703125" style="58" customWidth="1"/>
    <col min="14091" max="14336" width="9.140625" style="58"/>
    <col min="14337" max="14337" width="25.5703125" style="58" customWidth="1"/>
    <col min="14338" max="14338" width="4" style="58" customWidth="1"/>
    <col min="14339" max="14339" width="0" style="58" hidden="1" customWidth="1"/>
    <col min="14340" max="14340" width="28.42578125" style="58" customWidth="1"/>
    <col min="14341" max="14341" width="15.42578125" style="58" customWidth="1"/>
    <col min="14342" max="14342" width="16.140625" style="58" customWidth="1"/>
    <col min="14343" max="14343" width="15.85546875" style="58" bestFit="1" customWidth="1"/>
    <col min="14344" max="14344" width="16.7109375" style="58" customWidth="1"/>
    <col min="14345" max="14345" width="11" style="58" customWidth="1"/>
    <col min="14346" max="14346" width="11.5703125" style="58" customWidth="1"/>
    <col min="14347" max="14592" width="9.140625" style="58"/>
    <col min="14593" max="14593" width="25.5703125" style="58" customWidth="1"/>
    <col min="14594" max="14594" width="4" style="58" customWidth="1"/>
    <col min="14595" max="14595" width="0" style="58" hidden="1" customWidth="1"/>
    <col min="14596" max="14596" width="28.42578125" style="58" customWidth="1"/>
    <col min="14597" max="14597" width="15.42578125" style="58" customWidth="1"/>
    <col min="14598" max="14598" width="16.140625" style="58" customWidth="1"/>
    <col min="14599" max="14599" width="15.85546875" style="58" bestFit="1" customWidth="1"/>
    <col min="14600" max="14600" width="16.7109375" style="58" customWidth="1"/>
    <col min="14601" max="14601" width="11" style="58" customWidth="1"/>
    <col min="14602" max="14602" width="11.5703125" style="58" customWidth="1"/>
    <col min="14603" max="14848" width="9.140625" style="58"/>
    <col min="14849" max="14849" width="25.5703125" style="58" customWidth="1"/>
    <col min="14850" max="14850" width="4" style="58" customWidth="1"/>
    <col min="14851" max="14851" width="0" style="58" hidden="1" customWidth="1"/>
    <col min="14852" max="14852" width="28.42578125" style="58" customWidth="1"/>
    <col min="14853" max="14853" width="15.42578125" style="58" customWidth="1"/>
    <col min="14854" max="14854" width="16.140625" style="58" customWidth="1"/>
    <col min="14855" max="14855" width="15.85546875" style="58" bestFit="1" customWidth="1"/>
    <col min="14856" max="14856" width="16.7109375" style="58" customWidth="1"/>
    <col min="14857" max="14857" width="11" style="58" customWidth="1"/>
    <col min="14858" max="14858" width="11.5703125" style="58" customWidth="1"/>
    <col min="14859" max="15104" width="9.140625" style="58"/>
    <col min="15105" max="15105" width="25.5703125" style="58" customWidth="1"/>
    <col min="15106" max="15106" width="4" style="58" customWidth="1"/>
    <col min="15107" max="15107" width="0" style="58" hidden="1" customWidth="1"/>
    <col min="15108" max="15108" width="28.42578125" style="58" customWidth="1"/>
    <col min="15109" max="15109" width="15.42578125" style="58" customWidth="1"/>
    <col min="15110" max="15110" width="16.140625" style="58" customWidth="1"/>
    <col min="15111" max="15111" width="15.85546875" style="58" bestFit="1" customWidth="1"/>
    <col min="15112" max="15112" width="16.7109375" style="58" customWidth="1"/>
    <col min="15113" max="15113" width="11" style="58" customWidth="1"/>
    <col min="15114" max="15114" width="11.5703125" style="58" customWidth="1"/>
    <col min="15115" max="15360" width="9.140625" style="58"/>
    <col min="15361" max="15361" width="25.5703125" style="58" customWidth="1"/>
    <col min="15362" max="15362" width="4" style="58" customWidth="1"/>
    <col min="15363" max="15363" width="0" style="58" hidden="1" customWidth="1"/>
    <col min="15364" max="15364" width="28.42578125" style="58" customWidth="1"/>
    <col min="15365" max="15365" width="15.42578125" style="58" customWidth="1"/>
    <col min="15366" max="15366" width="16.140625" style="58" customWidth="1"/>
    <col min="15367" max="15367" width="15.85546875" style="58" bestFit="1" customWidth="1"/>
    <col min="15368" max="15368" width="16.7109375" style="58" customWidth="1"/>
    <col min="15369" max="15369" width="11" style="58" customWidth="1"/>
    <col min="15370" max="15370" width="11.5703125" style="58" customWidth="1"/>
    <col min="15371" max="15616" width="9.140625" style="58"/>
    <col min="15617" max="15617" width="25.5703125" style="58" customWidth="1"/>
    <col min="15618" max="15618" width="4" style="58" customWidth="1"/>
    <col min="15619" max="15619" width="0" style="58" hidden="1" customWidth="1"/>
    <col min="15620" max="15620" width="28.42578125" style="58" customWidth="1"/>
    <col min="15621" max="15621" width="15.42578125" style="58" customWidth="1"/>
    <col min="15622" max="15622" width="16.140625" style="58" customWidth="1"/>
    <col min="15623" max="15623" width="15.85546875" style="58" bestFit="1" customWidth="1"/>
    <col min="15624" max="15624" width="16.7109375" style="58" customWidth="1"/>
    <col min="15625" max="15625" width="11" style="58" customWidth="1"/>
    <col min="15626" max="15626" width="11.5703125" style="58" customWidth="1"/>
    <col min="15627" max="15872" width="9.140625" style="58"/>
    <col min="15873" max="15873" width="25.5703125" style="58" customWidth="1"/>
    <col min="15874" max="15874" width="4" style="58" customWidth="1"/>
    <col min="15875" max="15875" width="0" style="58" hidden="1" customWidth="1"/>
    <col min="15876" max="15876" width="28.42578125" style="58" customWidth="1"/>
    <col min="15877" max="15877" width="15.42578125" style="58" customWidth="1"/>
    <col min="15878" max="15878" width="16.140625" style="58" customWidth="1"/>
    <col min="15879" max="15879" width="15.85546875" style="58" bestFit="1" customWidth="1"/>
    <col min="15880" max="15880" width="16.7109375" style="58" customWidth="1"/>
    <col min="15881" max="15881" width="11" style="58" customWidth="1"/>
    <col min="15882" max="15882" width="11.5703125" style="58" customWidth="1"/>
    <col min="15883" max="16128" width="9.140625" style="58"/>
    <col min="16129" max="16129" width="25.5703125" style="58" customWidth="1"/>
    <col min="16130" max="16130" width="4" style="58" customWidth="1"/>
    <col min="16131" max="16131" width="0" style="58" hidden="1" customWidth="1"/>
    <col min="16132" max="16132" width="28.42578125" style="58" customWidth="1"/>
    <col min="16133" max="16133" width="15.42578125" style="58" customWidth="1"/>
    <col min="16134" max="16134" width="16.140625" style="58" customWidth="1"/>
    <col min="16135" max="16135" width="15.85546875" style="58" bestFit="1" customWidth="1"/>
    <col min="16136" max="16136" width="16.7109375" style="58" customWidth="1"/>
    <col min="16137" max="16137" width="11" style="58" customWidth="1"/>
    <col min="16138" max="16138" width="11.5703125" style="58" customWidth="1"/>
    <col min="16139" max="16384" width="9.140625" style="58"/>
  </cols>
  <sheetData>
    <row r="1" spans="1:10" ht="15.75" x14ac:dyDescent="0.25">
      <c r="B1" s="59"/>
      <c r="C1" s="59"/>
      <c r="D1" s="60" t="s">
        <v>33</v>
      </c>
      <c r="E1" s="60"/>
      <c r="F1" s="59"/>
    </row>
    <row r="2" spans="1:10" ht="15.75" x14ac:dyDescent="0.25">
      <c r="B2" s="59"/>
      <c r="C2" s="59"/>
      <c r="D2" s="60" t="s">
        <v>34</v>
      </c>
      <c r="E2" s="60"/>
      <c r="F2" s="59"/>
    </row>
    <row r="3" spans="1:10" ht="15.75" x14ac:dyDescent="0.25">
      <c r="B3" s="59"/>
      <c r="C3" s="59"/>
      <c r="D3" s="60" t="s">
        <v>35</v>
      </c>
      <c r="E3" s="60"/>
      <c r="F3" s="59"/>
    </row>
    <row r="4" spans="1:10" ht="15.75" x14ac:dyDescent="0.25">
      <c r="B4" s="59"/>
      <c r="C4" s="59"/>
      <c r="D4" s="60" t="s">
        <v>36</v>
      </c>
      <c r="E4" s="60"/>
      <c r="F4" s="59"/>
    </row>
    <row r="5" spans="1:10" ht="18" x14ac:dyDescent="0.25">
      <c r="A5" s="61" t="s">
        <v>37</v>
      </c>
      <c r="B5" s="61"/>
      <c r="C5" s="62"/>
      <c r="D5" s="63"/>
      <c r="E5" s="64">
        <f>'[1]отчет 2012'!G16</f>
        <v>82183.449999999983</v>
      </c>
      <c r="F5" s="63"/>
      <c r="G5" s="63"/>
      <c r="H5" s="63"/>
    </row>
    <row r="6" spans="1:10" ht="18.75" thickBot="1" x14ac:dyDescent="0.3">
      <c r="A6" s="61" t="s">
        <v>38</v>
      </c>
      <c r="B6" s="61"/>
      <c r="C6" s="62"/>
      <c r="D6" s="63"/>
      <c r="E6" s="65">
        <f>'[1]отчет 2012'!G17</f>
        <v>-23388.36</v>
      </c>
      <c r="F6" s="66"/>
      <c r="G6" s="63"/>
      <c r="H6" s="63"/>
    </row>
    <row r="7" spans="1:10" ht="99.75" customHeight="1" x14ac:dyDescent="0.25">
      <c r="A7" s="67" t="s">
        <v>39</v>
      </c>
      <c r="B7" s="68" t="s">
        <v>40</v>
      </c>
      <c r="C7" s="69" t="s">
        <v>41</v>
      </c>
      <c r="D7" s="70" t="s">
        <v>42</v>
      </c>
      <c r="E7" s="70" t="s">
        <v>43</v>
      </c>
      <c r="F7" s="71" t="s">
        <v>44</v>
      </c>
      <c r="G7" s="72" t="s">
        <v>45</v>
      </c>
      <c r="H7" s="73" t="s">
        <v>46</v>
      </c>
    </row>
    <row r="8" spans="1:10" x14ac:dyDescent="0.2">
      <c r="A8" s="74">
        <v>1</v>
      </c>
      <c r="B8" s="75">
        <v>2</v>
      </c>
      <c r="C8" s="75">
        <v>3</v>
      </c>
      <c r="D8" s="75">
        <v>3</v>
      </c>
      <c r="E8" s="75">
        <v>4</v>
      </c>
      <c r="F8" s="75">
        <v>5</v>
      </c>
      <c r="G8" s="75">
        <v>6</v>
      </c>
      <c r="H8" s="75">
        <v>7</v>
      </c>
    </row>
    <row r="9" spans="1:10" ht="18" x14ac:dyDescent="0.25">
      <c r="A9" s="76" t="s">
        <v>47</v>
      </c>
      <c r="B9" s="77">
        <v>1</v>
      </c>
      <c r="C9" s="78">
        <v>540439.94999999995</v>
      </c>
      <c r="D9" s="79">
        <v>66713.58</v>
      </c>
      <c r="E9" s="79">
        <v>66713.58</v>
      </c>
      <c r="F9" s="80">
        <v>26037.279999999999</v>
      </c>
      <c r="G9" s="81">
        <v>21202.71</v>
      </c>
      <c r="H9" s="82">
        <f>E9-F9</f>
        <v>40676.300000000003</v>
      </c>
      <c r="I9" s="83"/>
      <c r="J9" s="83"/>
    </row>
    <row r="10" spans="1:10" ht="18" x14ac:dyDescent="0.25">
      <c r="A10" s="76" t="s">
        <v>48</v>
      </c>
      <c r="B10" s="77">
        <v>2</v>
      </c>
      <c r="C10" s="78"/>
      <c r="D10" s="79">
        <v>131286.35999999999</v>
      </c>
      <c r="E10" s="79">
        <v>131286.35999999999</v>
      </c>
      <c r="F10" s="80">
        <v>128601.89</v>
      </c>
      <c r="G10" s="81">
        <v>103415.48</v>
      </c>
      <c r="H10" s="82">
        <f t="shared" ref="H10:H14" si="0">E10-F10</f>
        <v>2684.4699999999866</v>
      </c>
      <c r="I10" s="83"/>
      <c r="J10" s="83"/>
    </row>
    <row r="11" spans="1:10" ht="18" x14ac:dyDescent="0.25">
      <c r="A11" s="76" t="s">
        <v>49</v>
      </c>
      <c r="B11" s="77">
        <v>3</v>
      </c>
      <c r="C11" s="78">
        <v>-7706.31</v>
      </c>
      <c r="D11" s="79">
        <v>14135.72</v>
      </c>
      <c r="E11" s="79">
        <v>14135.72</v>
      </c>
      <c r="F11" s="84">
        <v>9943.77</v>
      </c>
      <c r="G11" s="79">
        <v>6717.19</v>
      </c>
      <c r="H11" s="82">
        <f t="shared" si="0"/>
        <v>4191.9499999999989</v>
      </c>
      <c r="I11" s="83"/>
      <c r="J11" s="83"/>
    </row>
    <row r="12" spans="1:10" ht="18" x14ac:dyDescent="0.25">
      <c r="A12" s="76" t="s">
        <v>50</v>
      </c>
      <c r="B12" s="77">
        <v>4</v>
      </c>
      <c r="C12" s="78">
        <v>-176367.77</v>
      </c>
      <c r="D12" s="85">
        <v>46721.1</v>
      </c>
      <c r="E12" s="85">
        <v>46721.1</v>
      </c>
      <c r="F12" s="84">
        <v>50521.1</v>
      </c>
      <c r="G12" s="79">
        <v>35479.1</v>
      </c>
      <c r="H12" s="82">
        <f t="shared" si="0"/>
        <v>-3800</v>
      </c>
      <c r="I12" s="83"/>
      <c r="J12" s="83"/>
    </row>
    <row r="13" spans="1:10" ht="18" x14ac:dyDescent="0.25">
      <c r="A13" s="86" t="s">
        <v>51</v>
      </c>
      <c r="B13" s="87">
        <v>5</v>
      </c>
      <c r="C13" s="88">
        <v>0</v>
      </c>
      <c r="D13" s="89">
        <v>7117.91</v>
      </c>
      <c r="E13" s="89">
        <v>7117.91</v>
      </c>
      <c r="F13" s="84">
        <v>7117.91</v>
      </c>
      <c r="G13" s="79">
        <v>266.89</v>
      </c>
      <c r="H13" s="82">
        <f t="shared" si="0"/>
        <v>0</v>
      </c>
      <c r="I13" s="83"/>
      <c r="J13" s="83"/>
    </row>
    <row r="14" spans="1:10" ht="18" x14ac:dyDescent="0.25">
      <c r="A14" s="86" t="s">
        <v>52</v>
      </c>
      <c r="B14" s="87">
        <v>6</v>
      </c>
      <c r="C14" s="88"/>
      <c r="D14" s="89">
        <v>24872.33</v>
      </c>
      <c r="E14" s="89">
        <v>24872.33</v>
      </c>
      <c r="F14" s="90">
        <v>15721.05</v>
      </c>
      <c r="G14" s="89">
        <v>0</v>
      </c>
      <c r="H14" s="82">
        <f t="shared" si="0"/>
        <v>9151.2800000000025</v>
      </c>
      <c r="I14" s="83"/>
      <c r="J14" s="83"/>
    </row>
    <row r="15" spans="1:10" ht="18.75" thickBot="1" x14ac:dyDescent="0.3">
      <c r="A15" s="91" t="s">
        <v>53</v>
      </c>
      <c r="B15" s="92">
        <v>7</v>
      </c>
      <c r="C15" s="93">
        <f>SUM(C9:C13)</f>
        <v>356365.86999999988</v>
      </c>
      <c r="D15" s="94">
        <f>SUM(D9:D14)</f>
        <v>290847</v>
      </c>
      <c r="E15" s="94">
        <f>SUM(E9:E14)</f>
        <v>290847</v>
      </c>
      <c r="F15" s="94">
        <f>SUM(F9:F14)</f>
        <v>237942.99999999997</v>
      </c>
      <c r="G15" s="94">
        <f>SUM(G9:G14)</f>
        <v>167081.37000000002</v>
      </c>
      <c r="H15" s="94">
        <f>SUM(H9:H14)</f>
        <v>52903.999999999985</v>
      </c>
    </row>
    <row r="16" spans="1:10" s="99" customFormat="1" ht="18" x14ac:dyDescent="0.25">
      <c r="A16" s="95"/>
      <c r="B16" s="96"/>
      <c r="C16" s="97"/>
      <c r="D16" s="96"/>
      <c r="E16" s="98">
        <f>E15-E13</f>
        <v>283729.09000000003</v>
      </c>
      <c r="G16" s="100">
        <f>G15/F15</f>
        <v>0.70219073475580307</v>
      </c>
      <c r="H16" s="101"/>
    </row>
    <row r="17" spans="1:9" s="99" customFormat="1" ht="18" x14ac:dyDescent="0.25">
      <c r="A17" s="102" t="s">
        <v>54</v>
      </c>
      <c r="B17" s="103"/>
      <c r="C17" s="103"/>
      <c r="D17" s="103"/>
      <c r="E17" s="103"/>
      <c r="F17" s="103"/>
      <c r="G17" s="104">
        <f>F15-G15+E5</f>
        <v>153045.07999999993</v>
      </c>
    </row>
    <row r="18" spans="1:9" ht="18" x14ac:dyDescent="0.25">
      <c r="A18" s="105" t="s">
        <v>55</v>
      </c>
      <c r="B18" s="106"/>
      <c r="C18" s="107"/>
      <c r="D18" s="106"/>
      <c r="E18" s="106"/>
      <c r="F18" s="106"/>
      <c r="G18" s="108">
        <f>H15+E6</f>
        <v>29515.639999999985</v>
      </c>
      <c r="H18" s="109"/>
      <c r="I18" s="110"/>
    </row>
    <row r="19" spans="1:9" ht="18" x14ac:dyDescent="0.25">
      <c r="B19" s="111"/>
      <c r="C19" s="111"/>
      <c r="D19" s="111"/>
      <c r="E19" s="111"/>
      <c r="H19" s="112"/>
    </row>
    <row r="20" spans="1:9" ht="15" x14ac:dyDescent="0.2">
      <c r="A20" s="113" t="s">
        <v>56</v>
      </c>
      <c r="H20" s="58" t="s">
        <v>57</v>
      </c>
    </row>
    <row r="21" spans="1:9" ht="15" x14ac:dyDescent="0.2">
      <c r="A21" s="111"/>
    </row>
    <row r="22" spans="1:9" ht="15" x14ac:dyDescent="0.2">
      <c r="A22" s="59"/>
    </row>
    <row r="25" spans="1:9" x14ac:dyDescent="0.2">
      <c r="E25" s="83"/>
      <c r="G25" s="83"/>
    </row>
    <row r="26" spans="1:9" x14ac:dyDescent="0.2">
      <c r="E26" s="83"/>
      <c r="G26" s="83"/>
    </row>
    <row r="27" spans="1:9" x14ac:dyDescent="0.2">
      <c r="E27" s="83"/>
      <c r="G27" s="83"/>
    </row>
    <row r="33" spans="7:7" x14ac:dyDescent="0.2">
      <c r="G33" s="83"/>
    </row>
  </sheetData>
  <pageMargins left="0.37" right="0.26" top="0.17812500000000001" bottom="9.8958333333333329E-3" header="0.5" footer="0.3"/>
  <pageSetup paperSize="9" scale="9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0"/>
  <sheetViews>
    <sheetView topLeftCell="A43" workbookViewId="0">
      <selection activeCell="E60" sqref="E60"/>
    </sheetView>
  </sheetViews>
  <sheetFormatPr defaultRowHeight="15" x14ac:dyDescent="0.25"/>
  <cols>
    <col min="1" max="1" width="5.28515625" customWidth="1"/>
    <col min="2" max="2" width="46" customWidth="1"/>
    <col min="3" max="3" width="16" customWidth="1"/>
    <col min="4" max="4" width="7.5703125" customWidth="1"/>
    <col min="5" max="5" width="10.7109375" customWidth="1"/>
  </cols>
  <sheetData>
    <row r="1" spans="1:5" ht="15.75" x14ac:dyDescent="0.25">
      <c r="B1" s="1" t="s">
        <v>0</v>
      </c>
      <c r="C1" s="2"/>
      <c r="D1" s="2"/>
      <c r="E1" s="2"/>
    </row>
    <row r="2" spans="1:5" ht="15.75" x14ac:dyDescent="0.25">
      <c r="B2" s="3" t="s">
        <v>1</v>
      </c>
      <c r="C2" s="2"/>
      <c r="D2" s="2"/>
      <c r="E2" s="2"/>
    </row>
    <row r="3" spans="1:5" ht="16.5" thickBot="1" x14ac:dyDescent="0.3">
      <c r="B3" s="1" t="s">
        <v>2</v>
      </c>
      <c r="C3" s="4"/>
      <c r="D3" s="2"/>
      <c r="E3" s="2"/>
    </row>
    <row r="4" spans="1:5" ht="39.75" thickBot="1" x14ac:dyDescent="0.3">
      <c r="A4" s="5" t="s">
        <v>3</v>
      </c>
      <c r="B4" s="6" t="s">
        <v>4</v>
      </c>
      <c r="C4" s="7" t="s">
        <v>5</v>
      </c>
      <c r="D4" s="8" t="s">
        <v>6</v>
      </c>
      <c r="E4" s="9" t="s">
        <v>7</v>
      </c>
    </row>
    <row r="5" spans="1:5" ht="15.75" thickBot="1" x14ac:dyDescent="0.3">
      <c r="A5" s="10">
        <v>1</v>
      </c>
      <c r="B5" s="11" t="s">
        <v>8</v>
      </c>
      <c r="C5" s="12"/>
      <c r="D5" s="12"/>
      <c r="E5" s="13"/>
    </row>
    <row r="6" spans="1:5" ht="30" x14ac:dyDescent="0.25">
      <c r="A6" s="14">
        <v>2</v>
      </c>
      <c r="B6" s="15" t="s">
        <v>9</v>
      </c>
      <c r="C6" s="16">
        <v>3100</v>
      </c>
      <c r="D6" s="17" t="s">
        <v>10</v>
      </c>
      <c r="E6" s="18">
        <f>C6/379.2/12</f>
        <v>0.68125879043600568</v>
      </c>
    </row>
    <row r="7" spans="1:5" x14ac:dyDescent="0.25">
      <c r="A7" s="14">
        <v>3</v>
      </c>
      <c r="B7" s="19" t="s">
        <v>11</v>
      </c>
      <c r="C7" s="20">
        <v>12000</v>
      </c>
      <c r="D7" s="21" t="s">
        <v>12</v>
      </c>
      <c r="E7" s="18">
        <f>C7/379.2/12</f>
        <v>2.6371308016877637</v>
      </c>
    </row>
    <row r="8" spans="1:5" ht="15.75" thickBot="1" x14ac:dyDescent="0.3">
      <c r="A8" s="14"/>
      <c r="B8" s="22" t="s">
        <v>13</v>
      </c>
      <c r="C8" s="23">
        <f>SUM(C6:C7)</f>
        <v>15100</v>
      </c>
      <c r="D8" s="24"/>
      <c r="E8" s="18">
        <f t="shared" ref="E8" si="0">C8/379.2/12</f>
        <v>3.3183895921237698</v>
      </c>
    </row>
    <row r="9" spans="1:5" ht="15.75" thickBot="1" x14ac:dyDescent="0.3">
      <c r="A9" s="10"/>
      <c r="B9" s="11" t="s">
        <v>14</v>
      </c>
      <c r="C9" s="12"/>
      <c r="D9" s="12"/>
      <c r="E9" s="13"/>
    </row>
    <row r="10" spans="1:5" x14ac:dyDescent="0.25">
      <c r="A10" s="14">
        <v>4</v>
      </c>
      <c r="B10" s="25" t="s">
        <v>15</v>
      </c>
      <c r="C10" s="26">
        <v>800</v>
      </c>
      <c r="D10" s="27" t="s">
        <v>10</v>
      </c>
      <c r="E10" s="18">
        <f t="shared" ref="E10:E11" si="1">C10/379.2/12</f>
        <v>0.17580872011251758</v>
      </c>
    </row>
    <row r="11" spans="1:5" x14ac:dyDescent="0.25">
      <c r="A11" s="14"/>
      <c r="B11" s="28" t="s">
        <v>13</v>
      </c>
      <c r="C11" s="29">
        <f>SUM(C10:C10)</f>
        <v>800</v>
      </c>
      <c r="D11" s="30"/>
      <c r="E11" s="18">
        <f t="shared" si="1"/>
        <v>0.17580872011251758</v>
      </c>
    </row>
    <row r="12" spans="1:5" x14ac:dyDescent="0.25">
      <c r="A12" s="14"/>
      <c r="B12" s="31" t="s">
        <v>16</v>
      </c>
      <c r="C12" s="32"/>
      <c r="D12" s="32"/>
      <c r="E12" s="33"/>
    </row>
    <row r="13" spans="1:5" x14ac:dyDescent="0.25">
      <c r="A13" s="14">
        <v>5</v>
      </c>
      <c r="B13" s="34" t="s">
        <v>17</v>
      </c>
      <c r="C13" s="35">
        <v>3000</v>
      </c>
      <c r="D13" s="27" t="s">
        <v>10</v>
      </c>
      <c r="E13" s="36">
        <f>C13/379.2/12</f>
        <v>0.65928270042194093</v>
      </c>
    </row>
    <row r="14" spans="1:5" x14ac:dyDescent="0.25">
      <c r="A14" s="14"/>
      <c r="B14" s="34" t="s">
        <v>18</v>
      </c>
      <c r="C14" s="35">
        <f>16*400</f>
        <v>6400</v>
      </c>
      <c r="D14" s="27" t="s">
        <v>19</v>
      </c>
      <c r="E14" s="36">
        <f>C14/379.2/12</f>
        <v>1.4064697609001406</v>
      </c>
    </row>
    <row r="15" spans="1:5" ht="15.75" thickBot="1" x14ac:dyDescent="0.3">
      <c r="A15" s="14"/>
      <c r="B15" s="28" t="s">
        <v>13</v>
      </c>
      <c r="C15" s="35">
        <f>C13+C14</f>
        <v>9400</v>
      </c>
      <c r="D15" s="30"/>
      <c r="E15" s="36">
        <f t="shared" ref="E15" si="2">C15/379.2/12</f>
        <v>2.0657524613220817</v>
      </c>
    </row>
    <row r="16" spans="1:5" ht="15.75" thickBot="1" x14ac:dyDescent="0.3">
      <c r="A16" s="10"/>
      <c r="B16" s="37" t="s">
        <v>20</v>
      </c>
      <c r="C16" s="38"/>
      <c r="D16" s="38"/>
      <c r="E16" s="39"/>
    </row>
    <row r="17" spans="1:6" x14ac:dyDescent="0.25">
      <c r="A17" s="14">
        <v>6</v>
      </c>
      <c r="B17" s="40" t="s">
        <v>21</v>
      </c>
      <c r="C17" s="41">
        <f>1.55*379.2*12</f>
        <v>7053.12</v>
      </c>
      <c r="D17" s="27" t="s">
        <v>10</v>
      </c>
      <c r="E17" s="36">
        <f>C17/379.2/12</f>
        <v>1.55</v>
      </c>
    </row>
    <row r="18" spans="1:6" ht="26.25" x14ac:dyDescent="0.25">
      <c r="A18" s="14">
        <v>7</v>
      </c>
      <c r="B18" s="42" t="s">
        <v>22</v>
      </c>
      <c r="C18" s="43">
        <f>200*4*2+200*12</f>
        <v>4000</v>
      </c>
      <c r="D18" s="27" t="s">
        <v>10</v>
      </c>
      <c r="E18" s="36">
        <f t="shared" ref="E18:E24" si="3">C18/379.2/12</f>
        <v>0.8790436005625879</v>
      </c>
    </row>
    <row r="19" spans="1:6" x14ac:dyDescent="0.25">
      <c r="A19" s="14">
        <v>8</v>
      </c>
      <c r="B19" s="44" t="s">
        <v>23</v>
      </c>
      <c r="C19" s="43">
        <f>0.76*12*379.2</f>
        <v>3458.3040000000001</v>
      </c>
      <c r="D19" s="27" t="s">
        <v>10</v>
      </c>
      <c r="E19" s="36">
        <f t="shared" si="3"/>
        <v>0.76000000000000012</v>
      </c>
    </row>
    <row r="20" spans="1:6" x14ac:dyDescent="0.25">
      <c r="A20" s="14">
        <v>9</v>
      </c>
      <c r="B20" s="45" t="s">
        <v>24</v>
      </c>
      <c r="C20" s="35">
        <f>12*12*16</f>
        <v>2304</v>
      </c>
      <c r="D20" s="27" t="s">
        <v>10</v>
      </c>
      <c r="E20" s="36">
        <f t="shared" si="3"/>
        <v>0.50632911392405067</v>
      </c>
    </row>
    <row r="21" spans="1:6" x14ac:dyDescent="0.25">
      <c r="A21" s="14">
        <v>10</v>
      </c>
      <c r="B21" s="45" t="s">
        <v>25</v>
      </c>
      <c r="C21" s="46">
        <f>14*8*12</f>
        <v>1344</v>
      </c>
      <c r="D21" s="27" t="s">
        <v>10</v>
      </c>
      <c r="E21" s="36">
        <f t="shared" si="3"/>
        <v>0.29535864978902954</v>
      </c>
    </row>
    <row r="22" spans="1:6" x14ac:dyDescent="0.25">
      <c r="A22" s="14"/>
      <c r="B22" s="47" t="s">
        <v>26</v>
      </c>
      <c r="C22" s="48">
        <v>10000</v>
      </c>
      <c r="D22" s="49"/>
      <c r="E22" s="36">
        <f t="shared" si="3"/>
        <v>2.19760900140647</v>
      </c>
    </row>
    <row r="23" spans="1:6" x14ac:dyDescent="0.25">
      <c r="A23" s="14">
        <v>11</v>
      </c>
      <c r="B23" s="47" t="s">
        <v>27</v>
      </c>
      <c r="C23" s="48">
        <v>29515.64</v>
      </c>
      <c r="D23" s="49"/>
      <c r="E23" s="36">
        <f t="shared" si="3"/>
        <v>6.486383614627286</v>
      </c>
    </row>
    <row r="24" spans="1:6" ht="15.75" thickBot="1" x14ac:dyDescent="0.3">
      <c r="A24" s="50"/>
      <c r="B24" s="22" t="s">
        <v>13</v>
      </c>
      <c r="C24" s="23">
        <f>SUM(C17:C23)</f>
        <v>57675.063999999998</v>
      </c>
      <c r="D24" s="24"/>
      <c r="E24" s="36">
        <f t="shared" si="3"/>
        <v>12.674723980309423</v>
      </c>
    </row>
    <row r="25" spans="1:6" ht="16.5" thickBot="1" x14ac:dyDescent="0.3">
      <c r="A25" s="51"/>
      <c r="B25" s="52" t="s">
        <v>28</v>
      </c>
      <c r="C25" s="53">
        <f>C8+C11+C15+C24</f>
        <v>82975.063999999998</v>
      </c>
      <c r="D25" s="53"/>
      <c r="E25" s="54">
        <f>C25/379.2/12</f>
        <v>18.234674753867793</v>
      </c>
    </row>
    <row r="28" spans="1:6" x14ac:dyDescent="0.25">
      <c r="B28" t="s">
        <v>29</v>
      </c>
      <c r="E28">
        <f>10.25+1.78</f>
        <v>12.03</v>
      </c>
    </row>
    <row r="29" spans="1:6" x14ac:dyDescent="0.25">
      <c r="B29" t="s">
        <v>30</v>
      </c>
      <c r="E29" s="55">
        <f>E28*1.12</f>
        <v>13.473600000000001</v>
      </c>
    </row>
    <row r="30" spans="1:6" ht="15.75" thickBot="1" x14ac:dyDescent="0.3"/>
    <row r="31" spans="1:6" ht="15.75" thickBot="1" x14ac:dyDescent="0.3">
      <c r="B31" t="s">
        <v>31</v>
      </c>
      <c r="C31">
        <v>17000</v>
      </c>
      <c r="E31" s="54">
        <f>C31/379.2</f>
        <v>44.831223628691987</v>
      </c>
      <c r="F31">
        <f>45*23.6</f>
        <v>1062</v>
      </c>
    </row>
    <row r="32" spans="1:6" ht="15.75" thickBot="1" x14ac:dyDescent="0.3">
      <c r="B32" t="s">
        <v>32</v>
      </c>
      <c r="C32">
        <v>18000</v>
      </c>
      <c r="E32" s="54">
        <f>C32/379.2</f>
        <v>47.468354430379748</v>
      </c>
    </row>
    <row r="35" spans="1:5" ht="15.75" x14ac:dyDescent="0.25">
      <c r="B35" s="56" t="s">
        <v>0</v>
      </c>
      <c r="C35" s="2"/>
      <c r="D35" s="2"/>
      <c r="E35" s="2"/>
    </row>
    <row r="36" spans="1:5" ht="15.75" x14ac:dyDescent="0.25">
      <c r="B36" s="3" t="s">
        <v>1</v>
      </c>
      <c r="C36" s="2"/>
      <c r="D36" s="2"/>
      <c r="E36" s="2"/>
    </row>
    <row r="37" spans="1:5" ht="16.5" thickBot="1" x14ac:dyDescent="0.3">
      <c r="B37" s="1" t="s">
        <v>2</v>
      </c>
      <c r="C37" s="4"/>
      <c r="D37" s="2"/>
      <c r="E37" s="2"/>
    </row>
    <row r="38" spans="1:5" ht="39.75" thickBot="1" x14ac:dyDescent="0.3">
      <c r="A38" s="5" t="s">
        <v>3</v>
      </c>
      <c r="B38" s="6" t="s">
        <v>4</v>
      </c>
      <c r="C38" s="7" t="s">
        <v>5</v>
      </c>
      <c r="D38" s="8" t="s">
        <v>6</v>
      </c>
      <c r="E38" s="9" t="s">
        <v>7</v>
      </c>
    </row>
    <row r="39" spans="1:5" ht="15.75" thickBot="1" x14ac:dyDescent="0.3">
      <c r="A39" s="10"/>
      <c r="B39" s="11" t="s">
        <v>8</v>
      </c>
      <c r="C39" s="12"/>
      <c r="D39" s="12"/>
      <c r="E39" s="13"/>
    </row>
    <row r="40" spans="1:5" ht="30" x14ac:dyDescent="0.25">
      <c r="A40" s="14">
        <v>1</v>
      </c>
      <c r="B40" s="15" t="s">
        <v>9</v>
      </c>
      <c r="C40" s="16">
        <v>3100</v>
      </c>
      <c r="D40" s="17" t="s">
        <v>10</v>
      </c>
      <c r="E40" s="18">
        <f>C40/379.2/12</f>
        <v>0.68125879043600568</v>
      </c>
    </row>
    <row r="41" spans="1:5" ht="15.75" thickBot="1" x14ac:dyDescent="0.3">
      <c r="A41" s="14"/>
      <c r="B41" s="22" t="s">
        <v>13</v>
      </c>
      <c r="C41" s="23">
        <f>SUM(C40:C40)</f>
        <v>3100</v>
      </c>
      <c r="D41" s="24"/>
      <c r="E41" s="18">
        <f t="shared" ref="E41" si="4">C41/379.2/12</f>
        <v>0.68125879043600568</v>
      </c>
    </row>
    <row r="42" spans="1:5" ht="15.75" thickBot="1" x14ac:dyDescent="0.3">
      <c r="A42" s="10"/>
      <c r="B42" s="11" t="s">
        <v>14</v>
      </c>
      <c r="C42" s="12"/>
      <c r="D42" s="12"/>
      <c r="E42" s="13"/>
    </row>
    <row r="43" spans="1:5" x14ac:dyDescent="0.25">
      <c r="A43" s="14">
        <v>2</v>
      </c>
      <c r="B43" s="25" t="s">
        <v>15</v>
      </c>
      <c r="C43" s="26">
        <v>800</v>
      </c>
      <c r="D43" s="27" t="s">
        <v>10</v>
      </c>
      <c r="E43" s="18">
        <f t="shared" ref="E43:E44" si="5">C43/379.2/12</f>
        <v>0.17580872011251758</v>
      </c>
    </row>
    <row r="44" spans="1:5" x14ac:dyDescent="0.25">
      <c r="A44" s="14"/>
      <c r="B44" s="28" t="s">
        <v>13</v>
      </c>
      <c r="C44" s="29">
        <f>SUM(C43:C43)</f>
        <v>800</v>
      </c>
      <c r="D44" s="30"/>
      <c r="E44" s="18">
        <f t="shared" si="5"/>
        <v>0.17580872011251758</v>
      </c>
    </row>
    <row r="45" spans="1:5" x14ac:dyDescent="0.25">
      <c r="A45" s="14"/>
      <c r="B45" s="31" t="s">
        <v>16</v>
      </c>
      <c r="C45" s="32"/>
      <c r="D45" s="32"/>
      <c r="E45" s="33"/>
    </row>
    <row r="46" spans="1:5" x14ac:dyDescent="0.25">
      <c r="A46" s="14">
        <v>3</v>
      </c>
      <c r="B46" s="34" t="s">
        <v>17</v>
      </c>
      <c r="C46" s="35">
        <v>3000</v>
      </c>
      <c r="D46" s="27" t="s">
        <v>10</v>
      </c>
      <c r="E46" s="36">
        <f>C46/379.2/12</f>
        <v>0.65928270042194093</v>
      </c>
    </row>
    <row r="47" spans="1:5" x14ac:dyDescent="0.25">
      <c r="A47" s="14"/>
      <c r="B47" s="34" t="s">
        <v>18</v>
      </c>
      <c r="C47" s="35">
        <f>16*400</f>
        <v>6400</v>
      </c>
      <c r="D47" s="27" t="s">
        <v>19</v>
      </c>
      <c r="E47" s="36">
        <f>C47/379.2/12</f>
        <v>1.4064697609001406</v>
      </c>
    </row>
    <row r="48" spans="1:5" ht="15.75" thickBot="1" x14ac:dyDescent="0.3">
      <c r="A48" s="14"/>
      <c r="B48" s="28" t="s">
        <v>13</v>
      </c>
      <c r="C48" s="35">
        <f>C46+C47</f>
        <v>9400</v>
      </c>
      <c r="D48" s="30"/>
      <c r="E48" s="36">
        <f t="shared" ref="E48" si="6">C48/379.2/12</f>
        <v>2.0657524613220817</v>
      </c>
    </row>
    <row r="49" spans="1:5" ht="15.75" thickBot="1" x14ac:dyDescent="0.3">
      <c r="A49" s="10"/>
      <c r="B49" s="37" t="s">
        <v>20</v>
      </c>
      <c r="C49" s="38"/>
      <c r="D49" s="38"/>
      <c r="E49" s="39"/>
    </row>
    <row r="50" spans="1:5" x14ac:dyDescent="0.25">
      <c r="A50" s="14">
        <v>4</v>
      </c>
      <c r="B50" s="40" t="s">
        <v>21</v>
      </c>
      <c r="C50" s="41">
        <f>1.55*379.2*12</f>
        <v>7053.12</v>
      </c>
      <c r="D50" s="27" t="s">
        <v>10</v>
      </c>
      <c r="E50" s="36">
        <f>C50/379.2/12</f>
        <v>1.55</v>
      </c>
    </row>
    <row r="51" spans="1:5" ht="26.25" x14ac:dyDescent="0.25">
      <c r="A51" s="14">
        <v>5</v>
      </c>
      <c r="B51" s="42" t="s">
        <v>22</v>
      </c>
      <c r="C51" s="43">
        <f>200*4*2+200*12</f>
        <v>4000</v>
      </c>
      <c r="D51" s="27" t="s">
        <v>10</v>
      </c>
      <c r="E51" s="36">
        <f t="shared" ref="E51:E57" si="7">C51/379.2/12</f>
        <v>0.8790436005625879</v>
      </c>
    </row>
    <row r="52" spans="1:5" x14ac:dyDescent="0.25">
      <c r="A52" s="14">
        <v>6</v>
      </c>
      <c r="B52" s="44" t="s">
        <v>23</v>
      </c>
      <c r="C52" s="43">
        <f>0.76*12*379.2</f>
        <v>3458.3040000000001</v>
      </c>
      <c r="D52" s="27" t="s">
        <v>10</v>
      </c>
      <c r="E52" s="36">
        <f t="shared" si="7"/>
        <v>0.76000000000000012</v>
      </c>
    </row>
    <row r="53" spans="1:5" x14ac:dyDescent="0.25">
      <c r="A53" s="14">
        <v>7</v>
      </c>
      <c r="B53" s="45" t="s">
        <v>24</v>
      </c>
      <c r="C53" s="35">
        <f>12*12*16</f>
        <v>2304</v>
      </c>
      <c r="D53" s="27" t="s">
        <v>10</v>
      </c>
      <c r="E53" s="36">
        <f t="shared" si="7"/>
        <v>0.50632911392405067</v>
      </c>
    </row>
    <row r="54" spans="1:5" x14ac:dyDescent="0.25">
      <c r="A54" s="14">
        <v>8</v>
      </c>
      <c r="B54" s="45" t="s">
        <v>25</v>
      </c>
      <c r="C54" s="46">
        <f>14*8*12</f>
        <v>1344</v>
      </c>
      <c r="D54" s="27" t="s">
        <v>10</v>
      </c>
      <c r="E54" s="36">
        <f t="shared" si="7"/>
        <v>0.29535864978902954</v>
      </c>
    </row>
    <row r="55" spans="1:5" x14ac:dyDescent="0.25">
      <c r="A55" s="14">
        <v>9</v>
      </c>
      <c r="B55" s="47" t="s">
        <v>26</v>
      </c>
      <c r="C55" s="48">
        <v>10000</v>
      </c>
      <c r="D55" s="49"/>
      <c r="E55" s="36">
        <f t="shared" si="7"/>
        <v>2.19760900140647</v>
      </c>
    </row>
    <row r="56" spans="1:5" x14ac:dyDescent="0.25">
      <c r="A56" s="14">
        <v>10</v>
      </c>
      <c r="B56" s="47" t="s">
        <v>27</v>
      </c>
      <c r="C56" s="48">
        <v>29515.64</v>
      </c>
      <c r="D56" s="49"/>
      <c r="E56" s="36">
        <f t="shared" si="7"/>
        <v>6.486383614627286</v>
      </c>
    </row>
    <row r="57" spans="1:5" ht="15.75" thickBot="1" x14ac:dyDescent="0.3">
      <c r="A57" s="50"/>
      <c r="B57" s="22" t="s">
        <v>13</v>
      </c>
      <c r="C57" s="23">
        <f>SUM(C50:C56)</f>
        <v>57675.063999999998</v>
      </c>
      <c r="D57" s="24"/>
      <c r="E57" s="36">
        <f t="shared" si="7"/>
        <v>12.674723980309423</v>
      </c>
    </row>
    <row r="58" spans="1:5" ht="16.5" thickBot="1" x14ac:dyDescent="0.3">
      <c r="A58" s="51"/>
      <c r="B58" s="52" t="s">
        <v>28</v>
      </c>
      <c r="C58" s="53">
        <f>C41+C44+C48+C57</f>
        <v>70975.063999999998</v>
      </c>
      <c r="D58" s="53"/>
      <c r="E58" s="54">
        <f>C58/379.2/12</f>
        <v>15.597543952180027</v>
      </c>
    </row>
    <row r="60" spans="1:5" x14ac:dyDescent="0.25">
      <c r="E60" s="57">
        <f>15.6*379.2</f>
        <v>5915.5199999999995</v>
      </c>
    </row>
  </sheetData>
  <mergeCells count="8">
    <mergeCell ref="B45:E45"/>
    <mergeCell ref="B49:E49"/>
    <mergeCell ref="B5:E5"/>
    <mergeCell ref="B9:E9"/>
    <mergeCell ref="B12:E12"/>
    <mergeCell ref="B16:E16"/>
    <mergeCell ref="B39:E39"/>
    <mergeCell ref="B42:E4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 факт 2013</vt:lpstr>
      <vt:lpstr>отчет 2013</vt:lpstr>
      <vt:lpstr>план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2014-05-20T12:52:28Z</cp:lastPrinted>
  <dcterms:created xsi:type="dcterms:W3CDTF">2014-05-20T12:52:25Z</dcterms:created>
  <dcterms:modified xsi:type="dcterms:W3CDTF">2014-05-20T12:54:18Z</dcterms:modified>
</cp:coreProperties>
</file>